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9315" windowHeight="7500" activeTab="1"/>
  </bookViews>
  <sheets>
    <sheet name="analisis-perdidas-ganancias" sheetId="1" r:id="rId1"/>
    <sheet name="analisis-enlace" sheetId="2" r:id="rId2"/>
    <sheet name="analisis-interferencia" sheetId="5" r:id="rId3"/>
    <sheet name="ensayos-capital-jackson" sheetId="4" r:id="rId4"/>
  </sheets>
  <calcPr calcId="145621" iterateDelta="1E-4"/>
</workbook>
</file>

<file path=xl/calcChain.xml><?xml version="1.0" encoding="utf-8"?>
<calcChain xmlns="http://schemas.openxmlformats.org/spreadsheetml/2006/main">
  <c r="L11" i="5" l="1"/>
  <c r="L4" i="5"/>
  <c r="L6" i="5" s="1"/>
  <c r="K12" i="5" s="1"/>
  <c r="I18" i="5"/>
  <c r="H12" i="5"/>
  <c r="O13" i="5"/>
  <c r="O12" i="5"/>
  <c r="O11" i="5"/>
  <c r="O10" i="5"/>
  <c r="I11" i="5"/>
  <c r="F11" i="5"/>
  <c r="C11" i="5"/>
  <c r="O9" i="5"/>
  <c r="O8" i="5"/>
  <c r="O7" i="5"/>
  <c r="N6" i="5"/>
  <c r="O6" i="5" s="1"/>
  <c r="O5" i="5"/>
  <c r="O4" i="5"/>
  <c r="O3" i="5"/>
  <c r="I4" i="5"/>
  <c r="I6" i="5" s="1"/>
  <c r="F4" i="5"/>
  <c r="F6" i="5" s="1"/>
  <c r="E12" i="5" s="1"/>
  <c r="C4" i="5"/>
  <c r="C6" i="5" s="1"/>
  <c r="B12" i="5" s="1"/>
  <c r="C12" i="5" s="1"/>
  <c r="C13" i="5" s="1"/>
  <c r="O2" i="5"/>
  <c r="C14" i="5" l="1"/>
  <c r="C15" i="5" s="1"/>
  <c r="L12" i="5"/>
  <c r="L13" i="5" s="1"/>
  <c r="L14" i="5" s="1"/>
  <c r="L15" i="5" s="1"/>
  <c r="L17" i="5" s="1"/>
  <c r="I12" i="5"/>
  <c r="F12" i="5"/>
  <c r="F13" i="5" s="1"/>
  <c r="I13" i="5"/>
  <c r="I14" i="5" s="1"/>
  <c r="I15" i="5" s="1"/>
  <c r="K3" i="2"/>
  <c r="K4" i="2" s="1"/>
  <c r="K5" i="2" s="1"/>
  <c r="K6" i="2" s="1"/>
  <c r="K7" i="2" s="1"/>
  <c r="K8" i="2" s="1"/>
  <c r="K9" i="2" s="1"/>
  <c r="K10" i="2" s="1"/>
  <c r="K11" i="2" s="1"/>
  <c r="L10" i="2"/>
  <c r="L9" i="2" s="1"/>
  <c r="L8" i="2" s="1"/>
  <c r="L7" i="2" s="1"/>
  <c r="L6" i="2" s="1"/>
  <c r="L5" i="2" s="1"/>
  <c r="L4" i="2" s="1"/>
  <c r="L3" i="2" s="1"/>
  <c r="L2" i="2" s="1"/>
  <c r="H10" i="2"/>
  <c r="I10" i="2" s="1"/>
  <c r="I11" i="2" s="1"/>
  <c r="E10" i="2"/>
  <c r="F10" i="2" s="1"/>
  <c r="F11" i="2" s="1"/>
  <c r="B10" i="2"/>
  <c r="C10" i="2" s="1"/>
  <c r="C11" i="2" s="1"/>
  <c r="I3" i="2"/>
  <c r="I5" i="2" s="1"/>
  <c r="H12" i="2" s="1"/>
  <c r="F3" i="2"/>
  <c r="F5" i="2" s="1"/>
  <c r="E12" i="2" s="1"/>
  <c r="C3" i="2"/>
  <c r="C5" i="2" s="1"/>
  <c r="B12" i="2" s="1"/>
  <c r="C15" i="4"/>
  <c r="C17" i="4" s="1"/>
  <c r="C5" i="4" s="1"/>
  <c r="E5" i="4" s="1"/>
  <c r="E4" i="4"/>
  <c r="G4" i="4" s="1"/>
  <c r="D4" i="4"/>
  <c r="G3" i="4"/>
  <c r="I3" i="4" s="1"/>
  <c r="J3" i="4" s="1"/>
  <c r="C18" i="5" l="1"/>
  <c r="C17" i="5"/>
  <c r="F14" i="5"/>
  <c r="F15" i="5" s="1"/>
  <c r="F17" i="5" s="1"/>
  <c r="L18" i="5"/>
  <c r="C12" i="2"/>
  <c r="C13" i="2" s="1"/>
  <c r="C14" i="2" s="1"/>
  <c r="C15" i="2" s="1"/>
  <c r="C16" i="2" s="1"/>
  <c r="I12" i="2"/>
  <c r="I13" i="2" s="1"/>
  <c r="I14" i="2" s="1"/>
  <c r="I15" i="2" s="1"/>
  <c r="I16" i="2" s="1"/>
  <c r="F12" i="2"/>
  <c r="F13" i="2" s="1"/>
  <c r="F14" i="2" s="1"/>
  <c r="F15" i="2" s="1"/>
  <c r="F16" i="2" s="1"/>
  <c r="E6" i="4"/>
  <c r="G5" i="4"/>
  <c r="D5" i="4"/>
  <c r="D6" i="4" s="1"/>
  <c r="F4" i="4"/>
  <c r="I4" i="4"/>
  <c r="J4" i="4" s="1"/>
  <c r="F3" i="4"/>
  <c r="D18" i="1"/>
  <c r="C18" i="1"/>
  <c r="C19" i="1" s="1"/>
  <c r="D17" i="1"/>
  <c r="C4" i="1"/>
  <c r="C5" i="1" s="1"/>
  <c r="D3" i="1"/>
  <c r="F3" i="1" s="1"/>
  <c r="G3" i="1" s="1"/>
  <c r="F18" i="5" l="1"/>
  <c r="G6" i="4"/>
  <c r="E7" i="4"/>
  <c r="D9" i="4"/>
  <c r="D10" i="4" s="1"/>
  <c r="D11" i="4" s="1"/>
  <c r="D7" i="4"/>
  <c r="D8" i="4" s="1"/>
  <c r="F5" i="4"/>
  <c r="I5" i="4"/>
  <c r="J5" i="4" s="1"/>
  <c r="D19" i="1"/>
  <c r="C20" i="1"/>
  <c r="C6" i="1"/>
  <c r="D5" i="1"/>
  <c r="F5" i="1" s="1"/>
  <c r="G5" i="1" s="1"/>
  <c r="D4" i="1"/>
  <c r="F4" i="1" s="1"/>
  <c r="G4" i="1" s="1"/>
  <c r="I6" i="4" l="1"/>
  <c r="J6" i="4" s="1"/>
  <c r="F6" i="4"/>
  <c r="E8" i="4"/>
  <c r="G7" i="4"/>
  <c r="D20" i="1"/>
  <c r="C21" i="1"/>
  <c r="C7" i="1"/>
  <c r="D6" i="1"/>
  <c r="F6" i="1" s="1"/>
  <c r="G6" i="1" s="1"/>
  <c r="F7" i="4" l="1"/>
  <c r="I7" i="4"/>
  <c r="J7" i="4" s="1"/>
  <c r="G8" i="4"/>
  <c r="E9" i="4"/>
  <c r="E10" i="4" s="1"/>
  <c r="E11" i="4" s="1"/>
  <c r="D21" i="1"/>
  <c r="C22" i="1"/>
  <c r="C8" i="1"/>
  <c r="D7" i="1"/>
  <c r="F7" i="1" s="1"/>
  <c r="G7" i="1" s="1"/>
  <c r="I8" i="4" l="1"/>
  <c r="J8" i="4" s="1"/>
  <c r="F8" i="4"/>
  <c r="D22" i="1"/>
  <c r="C23" i="1"/>
  <c r="C9" i="1"/>
  <c r="D8" i="1"/>
  <c r="F8" i="1" s="1"/>
  <c r="G8" i="1" s="1"/>
  <c r="D23" i="1" l="1"/>
  <c r="C24" i="1"/>
  <c r="C10" i="1"/>
  <c r="D9" i="1"/>
  <c r="F9" i="1" s="1"/>
  <c r="G9" i="1" s="1"/>
  <c r="D24" i="1" l="1"/>
  <c r="C25" i="1"/>
  <c r="C11" i="1"/>
  <c r="C12" i="1" s="1"/>
  <c r="D12" i="1" s="1"/>
  <c r="F12" i="1" s="1"/>
  <c r="G12" i="1" s="1"/>
  <c r="D10" i="1"/>
  <c r="F10" i="1" s="1"/>
  <c r="G10" i="1" s="1"/>
  <c r="D25" i="1" l="1"/>
  <c r="C26" i="1"/>
  <c r="D26" i="1" s="1"/>
  <c r="D11" i="1"/>
  <c r="F11" i="1" s="1"/>
  <c r="G11" i="1" s="1"/>
</calcChain>
</file>

<file path=xl/sharedStrings.xml><?xml version="1.0" encoding="utf-8"?>
<sst xmlns="http://schemas.openxmlformats.org/spreadsheetml/2006/main" count="191" uniqueCount="119">
  <si>
    <t>G</t>
  </si>
  <si>
    <t>P</t>
  </si>
  <si>
    <t>Z0</t>
  </si>
  <si>
    <t>V</t>
  </si>
  <si>
    <t>I</t>
  </si>
  <si>
    <t>dB</t>
  </si>
  <si>
    <t>dBm</t>
  </si>
  <si>
    <t>mW</t>
  </si>
  <si>
    <t>ohm</t>
  </si>
  <si>
    <t>mAp</t>
  </si>
  <si>
    <t>TRAFO</t>
  </si>
  <si>
    <t>ANTENA</t>
  </si>
  <si>
    <t>BLOQUE</t>
  </si>
  <si>
    <t>MICROFONO</t>
  </si>
  <si>
    <t>NE602</t>
  </si>
  <si>
    <t>FILTRO XTAL</t>
  </si>
  <si>
    <t>BF245</t>
  </si>
  <si>
    <t>2N5109</t>
  </si>
  <si>
    <t>mVpp</t>
  </si>
  <si>
    <t>TRAFO/FILTRO</t>
  </si>
  <si>
    <t>observaciones</t>
  </si>
  <si>
    <t>G=17dB Z=1500 tomado del datasheet</t>
  </si>
  <si>
    <t>TR3 baja de 1500 a 50, L1 sube de 50 a 1500</t>
  </si>
  <si>
    <t>-6dB estimados. dificiles de medir</t>
  </si>
  <si>
    <t>17dB medidos</t>
  </si>
  <si>
    <t>Z antena end-fed=2500ohm</t>
  </si>
  <si>
    <t>Z antena dipolo=50ohm</t>
  </si>
  <si>
    <t>100ohm deducidos por relacion espiras trafo TR1</t>
  </si>
  <si>
    <t>resistencia base-emisor 2N5109 aprox 50ohm</t>
  </si>
  <si>
    <t xml:space="preserve">25mVpp medido con osciloscopio =-43dBm@1500ohm </t>
  </si>
  <si>
    <t>G=17dB tomado del datasheet</t>
  </si>
  <si>
    <t>20dB medidos</t>
  </si>
  <si>
    <t>-6dB estimados (dificiles de medir)</t>
  </si>
  <si>
    <t>analisis cuantitativo de los primeros contactos de radio.                     No cualitativos</t>
  </si>
  <si>
    <t>ITEM</t>
  </si>
  <si>
    <t>G/dB</t>
  </si>
  <si>
    <t>∑G/dB</t>
  </si>
  <si>
    <t>P/dBm</t>
  </si>
  <si>
    <t>P/W</t>
  </si>
  <si>
    <t>P/mW</t>
  </si>
  <si>
    <t>Z</t>
  </si>
  <si>
    <t>mVrms@Z</t>
  </si>
  <si>
    <t>mVpp@Z</t>
  </si>
  <si>
    <t>PT</t>
  </si>
  <si>
    <t>generator</t>
  </si>
  <si>
    <t>GT</t>
  </si>
  <si>
    <t>antenna gain</t>
  </si>
  <si>
    <t>LB</t>
  </si>
  <si>
    <t xml:space="preserve">path loss </t>
  </si>
  <si>
    <t>GR</t>
  </si>
  <si>
    <t>preselector</t>
  </si>
  <si>
    <t>diodo</t>
  </si>
  <si>
    <t>PR</t>
  </si>
  <si>
    <t>membrana</t>
  </si>
  <si>
    <t>dB20uPa</t>
  </si>
  <si>
    <t>factor chispa</t>
  </si>
  <si>
    <t>attn oido@1khz</t>
  </si>
  <si>
    <t>FREE SPACE LOSS</t>
  </si>
  <si>
    <t>f</t>
  </si>
  <si>
    <t>frequency</t>
  </si>
  <si>
    <t>kHz</t>
  </si>
  <si>
    <t>lambda</t>
  </si>
  <si>
    <t>wave length</t>
  </si>
  <si>
    <t>m</t>
  </si>
  <si>
    <t>d</t>
  </si>
  <si>
    <t>distance</t>
  </si>
  <si>
    <t>km</t>
  </si>
  <si>
    <t>Lb</t>
  </si>
  <si>
    <t>attenuation</t>
  </si>
  <si>
    <t>Lb2</t>
  </si>
  <si>
    <t>plus curvatura</t>
  </si>
  <si>
    <t>datos de entrada en amarillo</t>
  </si>
  <si>
    <t>datos de salida en verde</t>
  </si>
  <si>
    <t>las formulas utilizadas estan descritas aquí:</t>
  </si>
  <si>
    <t>http://en.wikipedia.org/wiki/Link_budget</t>
  </si>
  <si>
    <t>http://en.wikipedia.org/wiki/Friis_transmission_equation</t>
  </si>
  <si>
    <t>http://en.wikipedia.org/wiki/Free-space_path_loss</t>
  </si>
  <si>
    <t>http://en.wikipedia.org/wiki/Sound_pressure#Examples_of_sound_pressure_and_sound_pressure_levels</t>
  </si>
  <si>
    <t>MUNICH</t>
  </si>
  <si>
    <t>NY</t>
  </si>
  <si>
    <t>SIDNEY</t>
  </si>
  <si>
    <t>S2</t>
  </si>
  <si>
    <t>S4</t>
  </si>
  <si>
    <t>S6</t>
  </si>
  <si>
    <t>RUIDO</t>
  </si>
  <si>
    <t>CIUDAD</t>
  </si>
  <si>
    <t>CAMPO</t>
  </si>
  <si>
    <t>frecuencia</t>
  </si>
  <si>
    <t>longitud de onda</t>
  </si>
  <si>
    <t>perdidas propagación</t>
  </si>
  <si>
    <t>entrada</t>
  </si>
  <si>
    <t>antena TX end-fed</t>
  </si>
  <si>
    <t>antena RX dipolo</t>
  </si>
  <si>
    <t>cable coaxial</t>
  </si>
  <si>
    <t>entrada receptor</t>
  </si>
  <si>
    <t>ECUACION DE FRIIS</t>
  </si>
  <si>
    <t>distancia desde lérida</t>
  </si>
  <si>
    <t>SMETER</t>
  </si>
  <si>
    <t>transmisor "peregrino"</t>
  </si>
  <si>
    <t>perdidas reflexiones</t>
  </si>
  <si>
    <t>COPE</t>
  </si>
  <si>
    <t>transmisor</t>
  </si>
  <si>
    <t>W</t>
  </si>
  <si>
    <t>antena</t>
  </si>
  <si>
    <t>filtro preselector</t>
  </si>
  <si>
    <t>LERIDA</t>
  </si>
  <si>
    <t>RADIO</t>
  </si>
  <si>
    <t>AMATEUR</t>
  </si>
  <si>
    <t>STATION</t>
  </si>
  <si>
    <t>EXT ESP</t>
  </si>
  <si>
    <t>REF0</t>
  </si>
  <si>
    <t xml:space="preserve">mezclador NE602 </t>
  </si>
  <si>
    <t>relacion señal/interferencia</t>
  </si>
  <si>
    <t>margen hasta saturacion -27dBm</t>
  </si>
  <si>
    <t>FM</t>
  </si>
  <si>
    <t>frecuencia, kHz</t>
  </si>
  <si>
    <t>longitud de onda, m</t>
  </si>
  <si>
    <t>distancia, km</t>
  </si>
  <si>
    <t>perdidas propagación, 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</si>
</sst>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DejaVu Sans Mono"/>
      <family val="3"/>
    </font>
    <font>
      <sz val="12"/>
      <name val="DejaVu Sans Mono"/>
      <family val="3"/>
    </font>
    <font>
      <sz val="10"/>
      <name val="Arial"/>
      <family val="2"/>
    </font>
    <font>
      <b/>
      <sz val="10"/>
      <name val="Courier New"/>
      <family val="3"/>
    </font>
    <font>
      <b/>
      <sz val="10"/>
      <color indexed="12"/>
      <name val="Courier New"/>
      <family val="3"/>
    </font>
    <font>
      <sz val="10"/>
      <name val="Courier New"/>
      <family val="3"/>
    </font>
    <font>
      <sz val="10"/>
      <color indexed="12"/>
      <name val="Courier New"/>
      <family val="3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50"/>
        <bgColor indexed="34"/>
      </patternFill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2" fillId="2" borderId="0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right"/>
    </xf>
    <xf numFmtId="1" fontId="2" fillId="2" borderId="0" xfId="1" applyNumberFormat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Fill="1" applyBorder="1"/>
    <xf numFmtId="164" fontId="3" fillId="0" borderId="0" xfId="0" applyNumberFormat="1" applyFont="1" applyFill="1" applyBorder="1"/>
    <xf numFmtId="1" fontId="3" fillId="0" borderId="0" xfId="0" applyNumberFormat="1" applyFont="1" applyFill="1" applyBorder="1"/>
    <xf numFmtId="1" fontId="3" fillId="3" borderId="0" xfId="0" applyNumberFormat="1" applyFont="1" applyFill="1" applyBorder="1"/>
    <xf numFmtId="0" fontId="3" fillId="0" borderId="0" xfId="0" applyFont="1" applyBorder="1"/>
    <xf numFmtId="164" fontId="3" fillId="3" borderId="0" xfId="0" applyNumberFormat="1" applyFont="1" applyFill="1" applyBorder="1"/>
    <xf numFmtId="2" fontId="3" fillId="0" borderId="0" xfId="1" applyNumberFormat="1" applyFont="1" applyFill="1" applyBorder="1"/>
    <xf numFmtId="165" fontId="3" fillId="0" borderId="0" xfId="0" applyNumberFormat="1" applyFont="1" applyFill="1" applyBorder="1"/>
    <xf numFmtId="0" fontId="0" fillId="0" borderId="0" xfId="0" quotePrefix="1"/>
    <xf numFmtId="164" fontId="3" fillId="4" borderId="0" xfId="0" applyNumberFormat="1" applyFont="1" applyFill="1" applyBorder="1"/>
    <xf numFmtId="0" fontId="5" fillId="0" borderId="1" xfId="2" applyFont="1" applyBorder="1"/>
    <xf numFmtId="0" fontId="5" fillId="0" borderId="1" xfId="2" applyFont="1" applyBorder="1" applyAlignment="1">
      <alignment horizontal="right"/>
    </xf>
    <xf numFmtId="0" fontId="6" fillId="0" borderId="1" xfId="2" applyFont="1" applyFill="1" applyBorder="1" applyAlignment="1">
      <alignment horizontal="right"/>
    </xf>
    <xf numFmtId="0" fontId="4" fillId="0" borderId="0" xfId="2"/>
    <xf numFmtId="0" fontId="7" fillId="0" borderId="0" xfId="3" applyFont="1"/>
    <xf numFmtId="164" fontId="7" fillId="0" borderId="0" xfId="2" applyNumberFormat="1" applyFont="1" applyAlignment="1">
      <alignment horizontal="right"/>
    </xf>
    <xf numFmtId="164" fontId="7" fillId="5" borderId="0" xfId="2" applyNumberFormat="1" applyFont="1" applyFill="1" applyAlignment="1">
      <alignment horizontal="right"/>
    </xf>
    <xf numFmtId="4" fontId="7" fillId="6" borderId="0" xfId="2" applyNumberFormat="1" applyFont="1" applyFill="1" applyAlignment="1">
      <alignment horizontal="right"/>
    </xf>
    <xf numFmtId="4" fontId="7" fillId="0" borderId="0" xfId="2" applyNumberFormat="1" applyFont="1" applyAlignment="1">
      <alignment horizontal="right"/>
    </xf>
    <xf numFmtId="3" fontId="7" fillId="0" borderId="0" xfId="2" applyNumberFormat="1" applyFont="1" applyAlignment="1">
      <alignment horizontal="right"/>
    </xf>
    <xf numFmtId="2" fontId="7" fillId="5" borderId="0" xfId="2" applyNumberFormat="1" applyFont="1" applyFill="1" applyAlignment="1">
      <alignment horizontal="right"/>
    </xf>
    <xf numFmtId="0" fontId="7" fillId="0" borderId="0" xfId="2" applyFont="1"/>
    <xf numFmtId="2" fontId="7" fillId="0" borderId="0" xfId="2" applyNumberFormat="1" applyFont="1" applyFill="1" applyAlignment="1">
      <alignment horizontal="right"/>
    </xf>
    <xf numFmtId="164" fontId="7" fillId="7" borderId="0" xfId="2" applyNumberFormat="1" applyFont="1" applyFill="1" applyAlignment="1">
      <alignment horizontal="right"/>
    </xf>
    <xf numFmtId="164" fontId="7" fillId="6" borderId="0" xfId="2" applyNumberFormat="1" applyFont="1" applyFill="1" applyAlignment="1">
      <alignment horizontal="right"/>
    </xf>
    <xf numFmtId="4" fontId="5" fillId="0" borderId="0" xfId="2" applyNumberFormat="1" applyFont="1" applyAlignment="1">
      <alignment horizontal="left"/>
    </xf>
    <xf numFmtId="0" fontId="8" fillId="0" borderId="0" xfId="2" applyFont="1"/>
    <xf numFmtId="0" fontId="7" fillId="0" borderId="0" xfId="2" applyFont="1" applyAlignment="1">
      <alignment horizontal="right"/>
    </xf>
    <xf numFmtId="0" fontId="7" fillId="0" borderId="1" xfId="2" applyFont="1" applyBorder="1"/>
    <xf numFmtId="0" fontId="5" fillId="0" borderId="1" xfId="3" applyFont="1" applyBorder="1"/>
    <xf numFmtId="0" fontId="7" fillId="0" borderId="1" xfId="3" applyFont="1" applyBorder="1"/>
    <xf numFmtId="0" fontId="7" fillId="0" borderId="0" xfId="2" applyFont="1" applyAlignment="1">
      <alignment horizontal="left"/>
    </xf>
    <xf numFmtId="0" fontId="7" fillId="5" borderId="0" xfId="2" applyFont="1" applyFill="1" applyBorder="1"/>
    <xf numFmtId="0" fontId="7" fillId="8" borderId="0" xfId="2" applyFont="1" applyFill="1" applyBorder="1"/>
    <xf numFmtId="164" fontId="7" fillId="6" borderId="0" xfId="2" applyNumberFormat="1" applyFont="1" applyFill="1" applyBorder="1"/>
    <xf numFmtId="164" fontId="7" fillId="0" borderId="0" xfId="2" applyNumberFormat="1" applyFont="1" applyBorder="1"/>
    <xf numFmtId="0" fontId="5" fillId="9" borderId="0" xfId="2" applyFont="1" applyFill="1"/>
    <xf numFmtId="0" fontId="5" fillId="9" borderId="0" xfId="2" applyFont="1" applyFill="1" applyAlignment="1">
      <alignment horizontal="left"/>
    </xf>
    <xf numFmtId="164" fontId="5" fillId="9" borderId="0" xfId="2" applyNumberFormat="1" applyFont="1" applyFill="1" applyBorder="1"/>
    <xf numFmtId="0" fontId="5" fillId="0" borderId="0" xfId="2" applyFont="1" applyAlignment="1">
      <alignment horizontal="left"/>
    </xf>
    <xf numFmtId="0" fontId="5" fillId="0" borderId="0" xfId="2" applyFont="1" applyAlignment="1">
      <alignment horizontal="right"/>
    </xf>
    <xf numFmtId="0" fontId="9" fillId="0" borderId="0" xfId="2" applyFont="1"/>
    <xf numFmtId="0" fontId="5" fillId="6" borderId="0" xfId="2" applyFont="1" applyFill="1"/>
    <xf numFmtId="0" fontId="5" fillId="6" borderId="0" xfId="2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" fillId="3" borderId="0" xfId="0" applyFont="1" applyFill="1" applyAlignment="1">
      <alignment horizontal="right"/>
    </xf>
    <xf numFmtId="1" fontId="3" fillId="3" borderId="0" xfId="0" applyNumberFormat="1" applyFont="1" applyFill="1" applyAlignment="1">
      <alignment horizontal="right"/>
    </xf>
    <xf numFmtId="1" fontId="3" fillId="4" borderId="0" xfId="0" applyNumberFormat="1" applyFont="1" applyFill="1" applyAlignment="1">
      <alignment horizontal="right"/>
    </xf>
    <xf numFmtId="0" fontId="2" fillId="10" borderId="0" xfId="0" applyFont="1" applyFill="1" applyAlignment="1">
      <alignment horizontal="center"/>
    </xf>
    <xf numFmtId="0" fontId="2" fillId="10" borderId="0" xfId="0" applyFont="1" applyFill="1" applyAlignment="1">
      <alignment horizontal="right"/>
    </xf>
    <xf numFmtId="165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" fontId="3" fillId="0" borderId="0" xfId="0" applyNumberFormat="1" applyFont="1"/>
  </cellXfs>
  <cellStyles count="4">
    <cellStyle name="Normal" xfId="0" builtinId="0"/>
    <cellStyle name="Normal 2" xfId="1"/>
    <cellStyle name="Normal 3" xfId="2"/>
    <cellStyle name="Normal_Hoj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oido@1khz" TargetMode="External"/><Relationship Id="rId2" Type="http://schemas.openxmlformats.org/officeDocument/2006/relationships/hyperlink" Target="mailto:mVpp@Z" TargetMode="External"/><Relationship Id="rId1" Type="http://schemas.openxmlformats.org/officeDocument/2006/relationships/hyperlink" Target="mailto:mVrms@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130" zoomScaleNormal="130" workbookViewId="0">
      <selection activeCell="C12" sqref="C12"/>
    </sheetView>
  </sheetViews>
  <sheetFormatPr baseColWidth="10" defaultRowHeight="15" x14ac:dyDescent="0.25"/>
  <cols>
    <col min="1" max="1" width="19" customWidth="1"/>
    <col min="2" max="5" width="9.5703125" customWidth="1"/>
    <col min="6" max="6" width="9.28515625" customWidth="1"/>
    <col min="7" max="7" width="9.5703125" customWidth="1"/>
    <col min="8" max="8" width="46.140625" customWidth="1"/>
  </cols>
  <sheetData>
    <row r="1" spans="1:8" ht="15.75" x14ac:dyDescent="0.25">
      <c r="A1" s="1"/>
      <c r="B1" s="2" t="s">
        <v>0</v>
      </c>
      <c r="C1" s="2" t="s">
        <v>1</v>
      </c>
      <c r="D1" s="2" t="s">
        <v>1</v>
      </c>
      <c r="E1" s="2" t="s">
        <v>2</v>
      </c>
      <c r="F1" s="3" t="s">
        <v>3</v>
      </c>
      <c r="G1" s="2" t="s">
        <v>4</v>
      </c>
      <c r="H1" s="1"/>
    </row>
    <row r="2" spans="1:8" ht="15.75" x14ac:dyDescent="0.25">
      <c r="A2" s="1" t="s">
        <v>12</v>
      </c>
      <c r="B2" s="2" t="s">
        <v>5</v>
      </c>
      <c r="C2" s="2" t="s">
        <v>6</v>
      </c>
      <c r="D2" s="2" t="s">
        <v>7</v>
      </c>
      <c r="E2" s="2" t="s">
        <v>8</v>
      </c>
      <c r="F2" s="3" t="s">
        <v>18</v>
      </c>
      <c r="G2" s="2" t="s">
        <v>9</v>
      </c>
      <c r="H2" s="1" t="s">
        <v>20</v>
      </c>
    </row>
    <row r="3" spans="1:8" ht="15.75" x14ac:dyDescent="0.25">
      <c r="A3" s="4" t="s">
        <v>13</v>
      </c>
      <c r="B3" s="5"/>
      <c r="C3" s="10">
        <v>-43</v>
      </c>
      <c r="D3" s="12">
        <f t="shared" ref="D3:D11" si="0">10^(C3/10)</f>
        <v>5.0118723362727238E-5</v>
      </c>
      <c r="E3" s="8">
        <v>1500</v>
      </c>
      <c r="F3" s="7">
        <f>SQRT(D3/1000*E3)*2/0.707*1000</f>
        <v>24.527665308282</v>
      </c>
      <c r="G3" s="11">
        <f>(F3/E3)/2</f>
        <v>8.1758884360940004E-3</v>
      </c>
      <c r="H3" t="s">
        <v>29</v>
      </c>
    </row>
    <row r="4" spans="1:8" ht="15.75" x14ac:dyDescent="0.25">
      <c r="A4" s="9" t="s">
        <v>14</v>
      </c>
      <c r="B4" s="10">
        <v>17</v>
      </c>
      <c r="C4" s="6">
        <f t="shared" ref="C4:C12" si="1">C3+B4</f>
        <v>-26</v>
      </c>
      <c r="D4" s="12">
        <f t="shared" si="0"/>
        <v>2.5118864315095777E-3</v>
      </c>
      <c r="E4" s="8">
        <v>1500</v>
      </c>
      <c r="F4" s="7">
        <f t="shared" ref="F4:F11" si="2">SQRT(D4/1000*E4)*2/0.707*1000</f>
        <v>173.64257255783301</v>
      </c>
      <c r="G4" s="11">
        <f t="shared" ref="G4:G11" si="3">(F4/E4)/2</f>
        <v>5.788085751927767E-2</v>
      </c>
      <c r="H4" t="s">
        <v>21</v>
      </c>
    </row>
    <row r="5" spans="1:8" ht="15.75" x14ac:dyDescent="0.25">
      <c r="A5" s="4" t="s">
        <v>15</v>
      </c>
      <c r="B5" s="10">
        <v>-6</v>
      </c>
      <c r="C5" s="6">
        <f t="shared" si="1"/>
        <v>-32</v>
      </c>
      <c r="D5" s="12">
        <f t="shared" si="0"/>
        <v>6.3095734448019244E-4</v>
      </c>
      <c r="E5" s="8">
        <v>1500</v>
      </c>
      <c r="F5" s="7">
        <f t="shared" si="2"/>
        <v>87.02744058018321</v>
      </c>
      <c r="G5" s="11">
        <f t="shared" si="3"/>
        <v>2.9009146860061071E-2</v>
      </c>
      <c r="H5" s="13" t="s">
        <v>23</v>
      </c>
    </row>
    <row r="6" spans="1:8" ht="15.75" x14ac:dyDescent="0.25">
      <c r="A6" s="9" t="s">
        <v>14</v>
      </c>
      <c r="B6" s="10">
        <v>17</v>
      </c>
      <c r="C6" s="6">
        <f t="shared" si="1"/>
        <v>-15</v>
      </c>
      <c r="D6" s="12">
        <f t="shared" si="0"/>
        <v>3.1622776601683784E-2</v>
      </c>
      <c r="E6" s="8">
        <v>1500</v>
      </c>
      <c r="F6" s="7">
        <f t="shared" si="2"/>
        <v>616.10709684481787</v>
      </c>
      <c r="G6" s="11">
        <f t="shared" si="3"/>
        <v>0.20536903228160597</v>
      </c>
    </row>
    <row r="7" spans="1:8" ht="15.75" x14ac:dyDescent="0.25">
      <c r="A7" s="4" t="s">
        <v>19</v>
      </c>
      <c r="B7" s="10">
        <v>0</v>
      </c>
      <c r="C7" s="6">
        <f t="shared" si="1"/>
        <v>-15</v>
      </c>
      <c r="D7" s="12">
        <f t="shared" si="0"/>
        <v>3.1622776601683784E-2</v>
      </c>
      <c r="E7" s="8">
        <v>1500</v>
      </c>
      <c r="F7" s="7">
        <f t="shared" si="2"/>
        <v>616.10709684481787</v>
      </c>
      <c r="G7" s="11">
        <f t="shared" si="3"/>
        <v>0.20536903228160597</v>
      </c>
      <c r="H7" t="s">
        <v>22</v>
      </c>
    </row>
    <row r="8" spans="1:8" ht="15.75" x14ac:dyDescent="0.25">
      <c r="A8" s="9" t="s">
        <v>16</v>
      </c>
      <c r="B8" s="10">
        <v>17</v>
      </c>
      <c r="C8" s="6">
        <f t="shared" si="1"/>
        <v>2</v>
      </c>
      <c r="D8" s="12">
        <f t="shared" si="0"/>
        <v>1.5848931924611136</v>
      </c>
      <c r="E8" s="8">
        <v>1500</v>
      </c>
      <c r="F8" s="7">
        <f t="shared" si="2"/>
        <v>4361.704219404387</v>
      </c>
      <c r="G8" s="11">
        <f t="shared" si="3"/>
        <v>1.453901406468129</v>
      </c>
      <c r="H8" t="s">
        <v>24</v>
      </c>
    </row>
    <row r="9" spans="1:8" ht="15.75" x14ac:dyDescent="0.25">
      <c r="A9" s="9" t="s">
        <v>10</v>
      </c>
      <c r="B9" s="10">
        <v>0</v>
      </c>
      <c r="C9" s="6">
        <f t="shared" si="1"/>
        <v>2</v>
      </c>
      <c r="D9" s="12">
        <f t="shared" si="0"/>
        <v>1.5848931924611136</v>
      </c>
      <c r="E9" s="8">
        <v>50</v>
      </c>
      <c r="F9" s="7">
        <f t="shared" si="2"/>
        <v>796.33459671108176</v>
      </c>
      <c r="G9" s="11">
        <f t="shared" si="3"/>
        <v>7.9633459671108175</v>
      </c>
      <c r="H9" t="s">
        <v>28</v>
      </c>
    </row>
    <row r="10" spans="1:8" ht="15.75" x14ac:dyDescent="0.25">
      <c r="A10" s="9" t="s">
        <v>17</v>
      </c>
      <c r="B10" s="10">
        <v>20</v>
      </c>
      <c r="C10" s="6">
        <f t="shared" si="1"/>
        <v>22</v>
      </c>
      <c r="D10" s="6">
        <f t="shared" si="0"/>
        <v>158.48931924611153</v>
      </c>
      <c r="E10" s="8">
        <v>100</v>
      </c>
      <c r="F10" s="7">
        <f t="shared" si="2"/>
        <v>11261.871868557215</v>
      </c>
      <c r="G10" s="11">
        <f t="shared" si="3"/>
        <v>56.309359342786074</v>
      </c>
      <c r="H10" t="s">
        <v>27</v>
      </c>
    </row>
    <row r="11" spans="1:8" ht="15.75" x14ac:dyDescent="0.25">
      <c r="A11" s="4" t="s">
        <v>19</v>
      </c>
      <c r="B11" s="10">
        <v>0</v>
      </c>
      <c r="C11" s="6">
        <f t="shared" si="1"/>
        <v>22</v>
      </c>
      <c r="D11" s="6">
        <f t="shared" si="0"/>
        <v>158.48931924611153</v>
      </c>
      <c r="E11" s="8">
        <v>2500</v>
      </c>
      <c r="F11" s="7">
        <f t="shared" si="2"/>
        <v>56309.359342786069</v>
      </c>
      <c r="G11" s="11">
        <f t="shared" si="3"/>
        <v>11.261871868557213</v>
      </c>
      <c r="H11" t="s">
        <v>25</v>
      </c>
    </row>
    <row r="12" spans="1:8" ht="15.75" x14ac:dyDescent="0.25">
      <c r="A12" s="4" t="s">
        <v>11</v>
      </c>
      <c r="B12" s="10">
        <v>0</v>
      </c>
      <c r="C12" s="6">
        <f t="shared" si="1"/>
        <v>22</v>
      </c>
      <c r="D12" s="14">
        <f t="shared" ref="D12" si="4">10^(C12/10)</f>
        <v>158.48931924611153</v>
      </c>
      <c r="E12" s="8">
        <v>50</v>
      </c>
      <c r="F12" s="7">
        <f t="shared" ref="F12" si="5">SQRT(D12/1000*E12)*2/0.707*1000</f>
        <v>7963.3459671108221</v>
      </c>
      <c r="G12" s="11">
        <f t="shared" ref="G12" si="6">(F12/E12)/2</f>
        <v>79.633459671108227</v>
      </c>
      <c r="H12" t="s">
        <v>26</v>
      </c>
    </row>
    <row r="15" spans="1:8" ht="15.75" x14ac:dyDescent="0.25">
      <c r="A15" s="1"/>
      <c r="B15" s="2" t="s">
        <v>0</v>
      </c>
      <c r="C15" s="2" t="s">
        <v>1</v>
      </c>
      <c r="D15" s="2" t="s">
        <v>1</v>
      </c>
      <c r="E15" s="2"/>
      <c r="F15" s="3" t="s">
        <v>3</v>
      </c>
      <c r="G15" s="2"/>
      <c r="H15" s="1"/>
    </row>
    <row r="16" spans="1:8" ht="15.75" x14ac:dyDescent="0.25">
      <c r="A16" s="1" t="s">
        <v>12</v>
      </c>
      <c r="B16" s="2" t="s">
        <v>5</v>
      </c>
      <c r="C16" s="2" t="s">
        <v>6</v>
      </c>
      <c r="D16" s="2" t="s">
        <v>7</v>
      </c>
      <c r="E16" s="2"/>
      <c r="F16" s="3" t="s">
        <v>18</v>
      </c>
      <c r="G16" s="2"/>
      <c r="H16" s="1" t="s">
        <v>20</v>
      </c>
    </row>
    <row r="17" spans="1:8" ht="15.75" x14ac:dyDescent="0.25">
      <c r="A17" s="4" t="s">
        <v>13</v>
      </c>
      <c r="B17" s="5"/>
      <c r="C17" s="10">
        <v>-43</v>
      </c>
      <c r="D17" s="12">
        <f t="shared" ref="D17:D26" si="7">10^(C17/10)</f>
        <v>5.0118723362727238E-5</v>
      </c>
      <c r="F17" s="7">
        <v>25</v>
      </c>
      <c r="H17" t="s">
        <v>29</v>
      </c>
    </row>
    <row r="18" spans="1:8" ht="15.75" x14ac:dyDescent="0.25">
      <c r="A18" s="9" t="s">
        <v>14</v>
      </c>
      <c r="B18" s="10">
        <v>17</v>
      </c>
      <c r="C18" s="6">
        <f t="shared" ref="C18:C26" si="8">C17+B18</f>
        <v>-26</v>
      </c>
      <c r="D18" s="12">
        <f t="shared" si="7"/>
        <v>2.5118864315095777E-3</v>
      </c>
      <c r="H18" t="s">
        <v>30</v>
      </c>
    </row>
    <row r="19" spans="1:8" ht="15.75" x14ac:dyDescent="0.25">
      <c r="A19" s="4" t="s">
        <v>15</v>
      </c>
      <c r="B19" s="10">
        <v>-6</v>
      </c>
      <c r="C19" s="6">
        <f t="shared" si="8"/>
        <v>-32</v>
      </c>
      <c r="D19" s="12">
        <f t="shared" si="7"/>
        <v>6.3095734448019244E-4</v>
      </c>
      <c r="H19" s="13" t="s">
        <v>32</v>
      </c>
    </row>
    <row r="20" spans="1:8" ht="15.75" x14ac:dyDescent="0.25">
      <c r="A20" s="9" t="s">
        <v>14</v>
      </c>
      <c r="B20" s="10">
        <v>17</v>
      </c>
      <c r="C20" s="6">
        <f t="shared" si="8"/>
        <v>-15</v>
      </c>
      <c r="D20" s="12">
        <f t="shared" si="7"/>
        <v>3.1622776601683784E-2</v>
      </c>
    </row>
    <row r="21" spans="1:8" ht="15.75" x14ac:dyDescent="0.25">
      <c r="A21" s="4" t="s">
        <v>19</v>
      </c>
      <c r="B21" s="10">
        <v>0</v>
      </c>
      <c r="C21" s="6">
        <f t="shared" si="8"/>
        <v>-15</v>
      </c>
      <c r="D21" s="12">
        <f t="shared" si="7"/>
        <v>3.1622776601683784E-2</v>
      </c>
    </row>
    <row r="22" spans="1:8" ht="15.75" x14ac:dyDescent="0.25">
      <c r="A22" s="9" t="s">
        <v>16</v>
      </c>
      <c r="B22" s="10">
        <v>17</v>
      </c>
      <c r="C22" s="6">
        <f t="shared" si="8"/>
        <v>2</v>
      </c>
      <c r="D22" s="12">
        <f t="shared" si="7"/>
        <v>1.5848931924611136</v>
      </c>
      <c r="H22" t="s">
        <v>24</v>
      </c>
    </row>
    <row r="23" spans="1:8" ht="15.75" x14ac:dyDescent="0.25">
      <c r="A23" s="9" t="s">
        <v>10</v>
      </c>
      <c r="B23" s="10">
        <v>0</v>
      </c>
      <c r="C23" s="6">
        <f t="shared" si="8"/>
        <v>2</v>
      </c>
      <c r="D23" s="12">
        <f t="shared" si="7"/>
        <v>1.5848931924611136</v>
      </c>
    </row>
    <row r="24" spans="1:8" ht="15.75" x14ac:dyDescent="0.25">
      <c r="A24" s="9" t="s">
        <v>17</v>
      </c>
      <c r="B24" s="10">
        <v>20</v>
      </c>
      <c r="C24" s="6">
        <f t="shared" si="8"/>
        <v>22</v>
      </c>
      <c r="D24" s="6">
        <f t="shared" si="7"/>
        <v>158.48931924611153</v>
      </c>
      <c r="H24" t="s">
        <v>31</v>
      </c>
    </row>
    <row r="25" spans="1:8" ht="15.75" x14ac:dyDescent="0.25">
      <c r="A25" s="4" t="s">
        <v>19</v>
      </c>
      <c r="B25" s="10">
        <v>0</v>
      </c>
      <c r="C25" s="6">
        <f t="shared" si="8"/>
        <v>22</v>
      </c>
      <c r="D25" s="6">
        <f t="shared" si="7"/>
        <v>158.48931924611153</v>
      </c>
    </row>
    <row r="26" spans="1:8" ht="15.75" x14ac:dyDescent="0.25">
      <c r="A26" s="4" t="s">
        <v>11</v>
      </c>
      <c r="B26" s="10">
        <v>0</v>
      </c>
      <c r="C26" s="6">
        <f t="shared" si="8"/>
        <v>22</v>
      </c>
      <c r="D26" s="14">
        <f t="shared" si="7"/>
        <v>158.48931924611153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zoomScale="130" zoomScaleNormal="130" workbookViewId="0">
      <selection activeCell="C12" sqref="C12"/>
    </sheetView>
  </sheetViews>
  <sheetFormatPr baseColWidth="10" defaultRowHeight="15" x14ac:dyDescent="0.25"/>
  <cols>
    <col min="1" max="1" width="33" customWidth="1"/>
    <col min="2" max="2" width="6.7109375" style="53" customWidth="1"/>
    <col min="3" max="3" width="9.85546875" style="53" customWidth="1"/>
    <col min="4" max="4" width="4.42578125" style="53" customWidth="1"/>
    <col min="5" max="5" width="8" style="53" customWidth="1"/>
    <col min="6" max="6" width="9.140625" style="53" customWidth="1"/>
    <col min="7" max="7" width="3.7109375" style="53" customWidth="1"/>
    <col min="8" max="8" width="8" style="53" customWidth="1"/>
    <col min="9" max="9" width="9.7109375" style="53" customWidth="1"/>
    <col min="10" max="10" width="4.28515625" customWidth="1"/>
    <col min="11" max="11" width="10.5703125" customWidth="1"/>
    <col min="12" max="12" width="7.42578125" customWidth="1"/>
    <col min="13" max="13" width="10.42578125" style="53" customWidth="1"/>
  </cols>
  <sheetData>
    <row r="1" spans="1:15" ht="15.75" x14ac:dyDescent="0.25">
      <c r="A1" s="1" t="s">
        <v>95</v>
      </c>
      <c r="B1" s="2"/>
      <c r="C1" s="2" t="s">
        <v>78</v>
      </c>
      <c r="D1" s="2"/>
      <c r="E1" s="2"/>
      <c r="F1" s="2" t="s">
        <v>79</v>
      </c>
      <c r="G1" s="2"/>
      <c r="H1" s="2"/>
      <c r="I1" s="2" t="s">
        <v>80</v>
      </c>
      <c r="J1" s="4"/>
      <c r="K1" s="57" t="s">
        <v>97</v>
      </c>
      <c r="L1" s="58" t="s">
        <v>6</v>
      </c>
      <c r="M1" s="58" t="s">
        <v>84</v>
      </c>
      <c r="N1" s="4"/>
      <c r="O1" s="4"/>
    </row>
    <row r="2" spans="1:15" ht="15.75" x14ac:dyDescent="0.25">
      <c r="A2" s="4" t="s">
        <v>87</v>
      </c>
      <c r="B2" s="50" t="s">
        <v>60</v>
      </c>
      <c r="C2" s="54">
        <v>18118</v>
      </c>
      <c r="D2" s="49"/>
      <c r="E2" s="49"/>
      <c r="F2" s="54">
        <v>18118</v>
      </c>
      <c r="G2" s="49"/>
      <c r="H2" s="49"/>
      <c r="I2" s="54">
        <v>18118</v>
      </c>
      <c r="K2" s="50">
        <v>0</v>
      </c>
      <c r="L2" s="4">
        <f>L3-6</f>
        <v>-124</v>
      </c>
      <c r="M2" s="49"/>
      <c r="N2" s="4"/>
      <c r="O2" s="4"/>
    </row>
    <row r="3" spans="1:15" ht="15.75" x14ac:dyDescent="0.25">
      <c r="A3" s="4" t="s">
        <v>88</v>
      </c>
      <c r="B3" s="50" t="s">
        <v>63</v>
      </c>
      <c r="C3" s="51">
        <f>300000000/(C2*1000)</f>
        <v>16.558118997681863</v>
      </c>
      <c r="D3" s="51"/>
      <c r="E3" s="51"/>
      <c r="F3" s="51">
        <f>300000000/(F2*1000)</f>
        <v>16.558118997681863</v>
      </c>
      <c r="G3" s="51"/>
      <c r="H3" s="51"/>
      <c r="I3" s="51">
        <f>300000000/(I2*1000)</f>
        <v>16.558118997681863</v>
      </c>
      <c r="K3" s="50">
        <f>K2+1</f>
        <v>1</v>
      </c>
      <c r="L3" s="4">
        <f>L4-6</f>
        <v>-118</v>
      </c>
      <c r="M3" s="49"/>
      <c r="N3" s="4"/>
      <c r="O3" s="4"/>
    </row>
    <row r="4" spans="1:15" ht="15.75" x14ac:dyDescent="0.25">
      <c r="A4" s="4" t="s">
        <v>96</v>
      </c>
      <c r="B4" s="50" t="s">
        <v>66</v>
      </c>
      <c r="C4" s="54">
        <v>1500</v>
      </c>
      <c r="D4" s="49"/>
      <c r="E4" s="49"/>
      <c r="F4" s="54">
        <v>5000</v>
      </c>
      <c r="G4" s="49"/>
      <c r="H4" s="49"/>
      <c r="I4" s="54">
        <v>20000</v>
      </c>
      <c r="K4" s="50">
        <f>K3+1</f>
        <v>2</v>
      </c>
      <c r="L4" s="4">
        <f t="shared" ref="L4:L8" si="0">L5-6</f>
        <v>-112</v>
      </c>
      <c r="M4" s="49" t="s">
        <v>86</v>
      </c>
      <c r="N4" s="4"/>
      <c r="O4" s="4"/>
    </row>
    <row r="5" spans="1:15" ht="15.75" x14ac:dyDescent="0.25">
      <c r="A5" s="4" t="s">
        <v>89</v>
      </c>
      <c r="B5" s="50" t="s">
        <v>5</v>
      </c>
      <c r="C5" s="56">
        <f>-20*LOG10(4*3.1415*C4/(C3)*1000)</f>
        <v>-121.12554630075641</v>
      </c>
      <c r="D5" s="52"/>
      <c r="E5" s="52"/>
      <c r="F5" s="56">
        <f>-20*LOG10(4*3.1415*F4/(F3)*1000)</f>
        <v>-131.58312120636316</v>
      </c>
      <c r="G5" s="52"/>
      <c r="H5" s="52"/>
      <c r="I5" s="56">
        <f>-20*LOG10(4*3.1415*I4/(I3)*1000)</f>
        <v>-143.62432103292241</v>
      </c>
      <c r="K5" s="50">
        <f t="shared" ref="K5:K9" si="1">K4+1</f>
        <v>3</v>
      </c>
      <c r="L5" s="4">
        <f t="shared" si="0"/>
        <v>-106</v>
      </c>
      <c r="M5" s="49"/>
      <c r="N5" s="4"/>
      <c r="O5" s="4"/>
    </row>
    <row r="6" spans="1:15" ht="15.75" x14ac:dyDescent="0.25">
      <c r="A6" s="4"/>
      <c r="B6" s="49"/>
      <c r="C6" s="49"/>
      <c r="D6" s="49"/>
      <c r="E6" s="49"/>
      <c r="F6" s="49"/>
      <c r="G6" s="49"/>
      <c r="H6" s="49"/>
      <c r="I6" s="49"/>
      <c r="J6" s="4"/>
      <c r="K6" s="50">
        <f t="shared" si="1"/>
        <v>4</v>
      </c>
      <c r="L6" s="4">
        <f t="shared" si="0"/>
        <v>-100</v>
      </c>
      <c r="M6" s="49"/>
      <c r="N6" s="4"/>
      <c r="O6" s="4"/>
    </row>
    <row r="7" spans="1:15" ht="15.75" x14ac:dyDescent="0.25">
      <c r="A7" s="1"/>
      <c r="B7" s="2" t="s">
        <v>0</v>
      </c>
      <c r="C7" s="2" t="s">
        <v>1</v>
      </c>
      <c r="D7" s="2"/>
      <c r="E7" s="2" t="s">
        <v>0</v>
      </c>
      <c r="F7" s="2" t="s">
        <v>1</v>
      </c>
      <c r="G7" s="2"/>
      <c r="H7" s="2" t="s">
        <v>0</v>
      </c>
      <c r="I7" s="2" t="s">
        <v>1</v>
      </c>
      <c r="J7" s="4"/>
      <c r="K7" s="50">
        <f t="shared" si="1"/>
        <v>5</v>
      </c>
      <c r="L7" s="4">
        <f t="shared" si="0"/>
        <v>-94</v>
      </c>
      <c r="M7" s="49" t="s">
        <v>85</v>
      </c>
      <c r="N7" s="4"/>
      <c r="O7" s="4"/>
    </row>
    <row r="8" spans="1:15" ht="15.75" x14ac:dyDescent="0.25">
      <c r="A8" s="1" t="s">
        <v>12</v>
      </c>
      <c r="B8" s="2" t="s">
        <v>5</v>
      </c>
      <c r="C8" s="2" t="s">
        <v>6</v>
      </c>
      <c r="D8" s="2"/>
      <c r="E8" s="2" t="s">
        <v>5</v>
      </c>
      <c r="F8" s="2" t="s">
        <v>6</v>
      </c>
      <c r="G8" s="2"/>
      <c r="H8" s="2" t="s">
        <v>5</v>
      </c>
      <c r="I8" s="2" t="s">
        <v>6</v>
      </c>
      <c r="J8" s="4"/>
      <c r="K8" s="50">
        <f t="shared" si="1"/>
        <v>6</v>
      </c>
      <c r="L8" s="4">
        <f t="shared" si="0"/>
        <v>-88</v>
      </c>
      <c r="M8" s="49"/>
      <c r="N8" s="4"/>
      <c r="O8" s="4"/>
    </row>
    <row r="9" spans="1:15" ht="15.75" x14ac:dyDescent="0.25">
      <c r="A9" s="4" t="s">
        <v>90</v>
      </c>
      <c r="B9" s="49"/>
      <c r="C9" s="54">
        <v>-43</v>
      </c>
      <c r="D9" s="49"/>
      <c r="E9" s="49"/>
      <c r="F9" s="54">
        <v>-43</v>
      </c>
      <c r="G9" s="49"/>
      <c r="H9" s="49"/>
      <c r="I9" s="54">
        <v>-43</v>
      </c>
      <c r="J9" s="4"/>
      <c r="K9" s="50">
        <f t="shared" si="1"/>
        <v>7</v>
      </c>
      <c r="L9" s="4">
        <f>L10-6</f>
        <v>-82</v>
      </c>
      <c r="M9" s="49"/>
      <c r="N9" s="4"/>
      <c r="O9" s="4"/>
    </row>
    <row r="10" spans="1:15" ht="15.75" x14ac:dyDescent="0.25">
      <c r="A10" s="4" t="s">
        <v>98</v>
      </c>
      <c r="B10" s="54">
        <f>22+43</f>
        <v>65</v>
      </c>
      <c r="C10" s="52">
        <f>C9+B10</f>
        <v>22</v>
      </c>
      <c r="D10" s="49"/>
      <c r="E10" s="54">
        <f>22+43</f>
        <v>65</v>
      </c>
      <c r="F10" s="52">
        <f>F9+E10</f>
        <v>22</v>
      </c>
      <c r="G10" s="49"/>
      <c r="H10" s="54">
        <f>22+43</f>
        <v>65</v>
      </c>
      <c r="I10" s="52">
        <f>I9+H10</f>
        <v>22</v>
      </c>
      <c r="J10" s="4"/>
      <c r="K10" s="50">
        <f>K9+1</f>
        <v>8</v>
      </c>
      <c r="L10" s="4">
        <f>L11-6</f>
        <v>-76</v>
      </c>
      <c r="M10" s="49"/>
      <c r="N10" s="4"/>
      <c r="O10" s="4"/>
    </row>
    <row r="11" spans="1:15" ht="15.75" x14ac:dyDescent="0.25">
      <c r="A11" s="4" t="s">
        <v>91</v>
      </c>
      <c r="B11" s="54">
        <v>7</v>
      </c>
      <c r="C11" s="52">
        <f t="shared" ref="C11:C15" si="2">C10+B11</f>
        <v>29</v>
      </c>
      <c r="D11" s="49"/>
      <c r="E11" s="54">
        <v>7</v>
      </c>
      <c r="F11" s="52">
        <f t="shared" ref="F11:F15" si="3">F10+E11</f>
        <v>29</v>
      </c>
      <c r="G11" s="49"/>
      <c r="H11" s="54">
        <v>7</v>
      </c>
      <c r="I11" s="52">
        <f t="shared" ref="I11:I15" si="4">I10+H11</f>
        <v>29</v>
      </c>
      <c r="J11" s="4"/>
      <c r="K11" s="50">
        <f>K10+1</f>
        <v>9</v>
      </c>
      <c r="L11" s="4">
        <v>-70</v>
      </c>
      <c r="M11" s="49"/>
      <c r="N11" s="4"/>
      <c r="O11" s="4"/>
    </row>
    <row r="12" spans="1:15" ht="15.75" x14ac:dyDescent="0.25">
      <c r="A12" s="4" t="s">
        <v>89</v>
      </c>
      <c r="B12" s="55">
        <f>C5</f>
        <v>-121.12554630075641</v>
      </c>
      <c r="C12" s="52">
        <f t="shared" si="2"/>
        <v>-92.125546300756412</v>
      </c>
      <c r="D12" s="49"/>
      <c r="E12" s="55">
        <f>F5</f>
        <v>-131.58312120636316</v>
      </c>
      <c r="F12" s="52">
        <f t="shared" si="3"/>
        <v>-102.58312120636316</v>
      </c>
      <c r="G12" s="49"/>
      <c r="H12" s="55">
        <f>I5</f>
        <v>-143.62432103292241</v>
      </c>
      <c r="I12" s="52">
        <f t="shared" si="4"/>
        <v>-114.62432103292241</v>
      </c>
      <c r="J12" s="4"/>
      <c r="N12" s="4"/>
      <c r="O12" s="4"/>
    </row>
    <row r="13" spans="1:15" ht="15.75" x14ac:dyDescent="0.25">
      <c r="A13" s="4" t="s">
        <v>99</v>
      </c>
      <c r="B13" s="55">
        <v>0</v>
      </c>
      <c r="C13" s="52">
        <f t="shared" si="2"/>
        <v>-92.125546300756412</v>
      </c>
      <c r="D13" s="49"/>
      <c r="E13" s="55">
        <v>0</v>
      </c>
      <c r="F13" s="52">
        <f t="shared" si="3"/>
        <v>-102.58312120636316</v>
      </c>
      <c r="G13" s="49"/>
      <c r="H13" s="55">
        <v>0</v>
      </c>
      <c r="I13" s="52">
        <f t="shared" si="4"/>
        <v>-114.62432103292241</v>
      </c>
      <c r="J13" s="4"/>
      <c r="N13" s="4"/>
      <c r="O13" s="4"/>
    </row>
    <row r="14" spans="1:15" ht="15.75" x14ac:dyDescent="0.25">
      <c r="A14" s="4" t="s">
        <v>92</v>
      </c>
      <c r="B14" s="55">
        <v>3</v>
      </c>
      <c r="C14" s="52">
        <f t="shared" si="2"/>
        <v>-89.125546300756412</v>
      </c>
      <c r="D14" s="49"/>
      <c r="E14" s="55">
        <v>3</v>
      </c>
      <c r="F14" s="52">
        <f t="shared" si="3"/>
        <v>-99.58312120636316</v>
      </c>
      <c r="G14" s="49"/>
      <c r="H14" s="55">
        <v>3</v>
      </c>
      <c r="I14" s="52">
        <f t="shared" si="4"/>
        <v>-111.62432103292241</v>
      </c>
      <c r="J14" s="4"/>
      <c r="N14" s="4"/>
      <c r="O14" s="4"/>
    </row>
    <row r="15" spans="1:15" ht="15.75" x14ac:dyDescent="0.25">
      <c r="A15" s="4" t="s">
        <v>93</v>
      </c>
      <c r="B15" s="55">
        <v>-1</v>
      </c>
      <c r="C15" s="52">
        <f t="shared" si="2"/>
        <v>-90.125546300756412</v>
      </c>
      <c r="D15" s="49"/>
      <c r="E15" s="54">
        <v>1</v>
      </c>
      <c r="F15" s="52">
        <f t="shared" si="3"/>
        <v>-98.58312120636316</v>
      </c>
      <c r="G15" s="49"/>
      <c r="H15" s="54">
        <v>1</v>
      </c>
      <c r="I15" s="52">
        <f t="shared" si="4"/>
        <v>-110.62432103292241</v>
      </c>
      <c r="J15" s="4"/>
      <c r="N15" s="4"/>
      <c r="O15" s="4"/>
    </row>
    <row r="16" spans="1:15" ht="15.75" x14ac:dyDescent="0.25">
      <c r="A16" s="4" t="s">
        <v>94</v>
      </c>
      <c r="B16" s="49"/>
      <c r="C16" s="56">
        <f t="shared" ref="C16" si="5">C15+B16</f>
        <v>-90.125546300756412</v>
      </c>
      <c r="D16" s="49"/>
      <c r="E16" s="49"/>
      <c r="F16" s="56">
        <f t="shared" ref="F16" si="6">F15+E16</f>
        <v>-98.58312120636316</v>
      </c>
      <c r="G16" s="49"/>
      <c r="H16" s="49"/>
      <c r="I16" s="56">
        <f t="shared" ref="I16" si="7">I15+H16</f>
        <v>-110.62432103292241</v>
      </c>
      <c r="J16" s="4"/>
      <c r="N16" s="4"/>
      <c r="O16" s="4"/>
    </row>
    <row r="17" spans="1:15" ht="15.75" x14ac:dyDescent="0.25">
      <c r="B17" s="49"/>
      <c r="C17" s="49" t="s">
        <v>83</v>
      </c>
      <c r="D17" s="49"/>
      <c r="E17" s="49"/>
      <c r="F17" s="49" t="s">
        <v>82</v>
      </c>
      <c r="G17" s="49"/>
      <c r="H17" s="49"/>
      <c r="I17" s="49" t="s">
        <v>81</v>
      </c>
      <c r="J17" s="4"/>
      <c r="K17" s="50"/>
      <c r="N17" s="4"/>
      <c r="O17" s="4"/>
    </row>
    <row r="18" spans="1:15" ht="15.75" x14ac:dyDescent="0.25">
      <c r="A18" s="4"/>
      <c r="B18" s="49"/>
      <c r="J18" s="4"/>
      <c r="M18" s="49"/>
      <c r="N18" s="4"/>
      <c r="O18" s="4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zoomScale="120" zoomScaleNormal="120" workbookViewId="0">
      <selection activeCell="A5" sqref="A5"/>
    </sheetView>
  </sheetViews>
  <sheetFormatPr baseColWidth="10" defaultRowHeight="15" x14ac:dyDescent="0.25"/>
  <cols>
    <col min="1" max="1" width="40" customWidth="1"/>
    <col min="2" max="2" width="5.85546875" style="53" customWidth="1"/>
    <col min="3" max="3" width="8.85546875" style="53" customWidth="1"/>
    <col min="4" max="4" width="2.7109375" style="53" customWidth="1"/>
    <col min="5" max="5" width="6.85546875" style="53" customWidth="1"/>
    <col min="6" max="6" width="9" style="53" customWidth="1"/>
    <col min="7" max="7" width="2.5703125" style="53" customWidth="1"/>
    <col min="8" max="8" width="7.42578125" style="53" customWidth="1"/>
    <col min="9" max="9" width="8.5703125" style="53" customWidth="1"/>
    <col min="10" max="10" width="2.85546875" style="53" customWidth="1"/>
    <col min="11" max="11" width="6" style="53" customWidth="1"/>
    <col min="12" max="12" width="8.140625" style="53" customWidth="1"/>
    <col min="13" max="13" width="4.28515625" customWidth="1"/>
    <col min="14" max="14" width="10.5703125" customWidth="1"/>
    <col min="15" max="15" width="7.42578125" customWidth="1"/>
    <col min="16" max="16" width="10.42578125" style="53" customWidth="1"/>
  </cols>
  <sheetData>
    <row r="1" spans="1:18" ht="15.75" x14ac:dyDescent="0.25">
      <c r="A1" s="61"/>
      <c r="B1" s="62"/>
      <c r="C1" s="2" t="s">
        <v>100</v>
      </c>
      <c r="D1" s="62"/>
      <c r="E1" s="62"/>
      <c r="F1" s="63" t="s">
        <v>106</v>
      </c>
      <c r="G1" s="62"/>
      <c r="H1" s="62"/>
      <c r="I1" s="63" t="s">
        <v>107</v>
      </c>
      <c r="J1" s="63"/>
      <c r="K1" s="63"/>
      <c r="L1" s="63" t="s">
        <v>114</v>
      </c>
      <c r="M1" s="4"/>
      <c r="N1" s="57" t="s">
        <v>102</v>
      </c>
      <c r="O1" s="58" t="s">
        <v>6</v>
      </c>
      <c r="P1" s="49"/>
      <c r="Q1" s="4"/>
      <c r="R1" s="4"/>
    </row>
    <row r="2" spans="1:18" ht="15.75" x14ac:dyDescent="0.25">
      <c r="A2" s="1" t="s">
        <v>95</v>
      </c>
      <c r="B2" s="2"/>
      <c r="C2" s="2" t="s">
        <v>105</v>
      </c>
      <c r="D2" s="2"/>
      <c r="E2" s="2"/>
      <c r="F2" s="2" t="s">
        <v>109</v>
      </c>
      <c r="G2" s="2"/>
      <c r="H2" s="2"/>
      <c r="I2" s="2" t="s">
        <v>108</v>
      </c>
      <c r="J2" s="2"/>
      <c r="K2" s="2"/>
      <c r="L2" s="2" t="s">
        <v>108</v>
      </c>
      <c r="M2" s="4"/>
      <c r="N2" s="59">
        <v>1E-3</v>
      </c>
      <c r="O2" s="66">
        <f>30+10*LOG10(N2)</f>
        <v>0</v>
      </c>
      <c r="P2" s="49"/>
      <c r="Q2" s="4"/>
      <c r="R2" s="4"/>
    </row>
    <row r="3" spans="1:18" ht="15.75" x14ac:dyDescent="0.25">
      <c r="A3" s="4" t="s">
        <v>115</v>
      </c>
      <c r="B3" s="49"/>
      <c r="C3" s="54">
        <v>1224</v>
      </c>
      <c r="D3" s="49"/>
      <c r="E3" s="49"/>
      <c r="F3" s="54">
        <v>12000</v>
      </c>
      <c r="G3" s="49"/>
      <c r="H3" s="49"/>
      <c r="I3" s="54">
        <v>18118</v>
      </c>
      <c r="J3" s="49"/>
      <c r="K3" s="49"/>
      <c r="L3" s="54">
        <v>88000</v>
      </c>
      <c r="N3" s="59">
        <v>0.01</v>
      </c>
      <c r="O3" s="66">
        <f t="shared" ref="O3:O13" si="0">30+10*LOG10(N3)</f>
        <v>10</v>
      </c>
      <c r="P3" s="49"/>
      <c r="Q3" s="4"/>
      <c r="R3" s="4"/>
    </row>
    <row r="4" spans="1:18" ht="15.75" x14ac:dyDescent="0.25">
      <c r="A4" s="4" t="s">
        <v>116</v>
      </c>
      <c r="B4" s="49"/>
      <c r="C4" s="51">
        <f>300000000/(C3*1000)</f>
        <v>245.09803921568627</v>
      </c>
      <c r="D4" s="51"/>
      <c r="E4" s="51"/>
      <c r="F4" s="51">
        <f>300000000/(F3*1000)</f>
        <v>25</v>
      </c>
      <c r="G4" s="51"/>
      <c r="H4" s="51"/>
      <c r="I4" s="51">
        <f>300000000/(I3*1000)</f>
        <v>16.558118997681863</v>
      </c>
      <c r="J4" s="51"/>
      <c r="K4" s="51"/>
      <c r="L4" s="51">
        <f>300000000/(L3*1000)</f>
        <v>3.4090909090909092</v>
      </c>
      <c r="N4" s="59">
        <v>0.1</v>
      </c>
      <c r="O4" s="66">
        <f t="shared" si="0"/>
        <v>20</v>
      </c>
      <c r="P4" s="49"/>
      <c r="Q4" s="4"/>
      <c r="R4" s="4"/>
    </row>
    <row r="5" spans="1:18" ht="15.75" x14ac:dyDescent="0.25">
      <c r="A5" s="4" t="s">
        <v>117</v>
      </c>
      <c r="B5" s="49"/>
      <c r="C5" s="54">
        <v>5</v>
      </c>
      <c r="D5" s="49"/>
      <c r="E5" s="49"/>
      <c r="F5" s="54">
        <v>450</v>
      </c>
      <c r="G5" s="49"/>
      <c r="H5" s="49"/>
      <c r="I5" s="54">
        <v>1500</v>
      </c>
      <c r="J5" s="49"/>
      <c r="K5" s="49"/>
      <c r="L5" s="54">
        <v>5</v>
      </c>
      <c r="N5" s="60">
        <v>1</v>
      </c>
      <c r="O5" s="66">
        <f t="shared" si="0"/>
        <v>30</v>
      </c>
      <c r="P5" s="49"/>
      <c r="Q5" s="4"/>
      <c r="R5" s="4"/>
    </row>
    <row r="6" spans="1:18" ht="15.75" x14ac:dyDescent="0.25">
      <c r="A6" s="4" t="s">
        <v>118</v>
      </c>
      <c r="B6" s="49"/>
      <c r="C6" s="56">
        <f>-20*LOG10(4*3.1415*C5/(C4)*1000)</f>
        <v>-48.176544456116382</v>
      </c>
      <c r="D6" s="52"/>
      <c r="E6" s="52"/>
      <c r="F6" s="56">
        <f>-20*LOG10(4*3.1415*F5/(F4)*1000)</f>
        <v>-107.08939120966454</v>
      </c>
      <c r="G6" s="52"/>
      <c r="H6" s="52"/>
      <c r="I6" s="56">
        <f>-20*LOG10(4*3.1415*I5/(I4)*1000)</f>
        <v>-121.12554630075641</v>
      </c>
      <c r="J6" s="52"/>
      <c r="K6" s="52"/>
      <c r="L6" s="56">
        <f>-20*LOG10(4*3.1415*L5/(L4)*1000)</f>
        <v>-85.310569542928917</v>
      </c>
      <c r="N6" s="60">
        <f t="shared" ref="N6" si="1">N5+1</f>
        <v>2</v>
      </c>
      <c r="O6" s="66">
        <f t="shared" si="0"/>
        <v>33.010299956639813</v>
      </c>
      <c r="P6" s="49"/>
      <c r="Q6" s="4"/>
      <c r="R6" s="4"/>
    </row>
    <row r="7" spans="1:18" ht="15.75" x14ac:dyDescent="0.25">
      <c r="A7" s="4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"/>
      <c r="N7" s="60">
        <v>5</v>
      </c>
      <c r="O7" s="66">
        <f t="shared" si="0"/>
        <v>36.989700043360187</v>
      </c>
      <c r="P7" s="49"/>
      <c r="Q7" s="4"/>
      <c r="R7" s="4"/>
    </row>
    <row r="8" spans="1:18" ht="15.75" x14ac:dyDescent="0.25">
      <c r="A8" s="1"/>
      <c r="B8" s="2" t="s">
        <v>0</v>
      </c>
      <c r="C8" s="2" t="s">
        <v>1</v>
      </c>
      <c r="D8" s="2"/>
      <c r="E8" s="2" t="s">
        <v>0</v>
      </c>
      <c r="F8" s="2" t="s">
        <v>1</v>
      </c>
      <c r="G8" s="2"/>
      <c r="H8" s="2" t="s">
        <v>0</v>
      </c>
      <c r="I8" s="2" t="s">
        <v>1</v>
      </c>
      <c r="J8" s="2"/>
      <c r="K8" s="2" t="s">
        <v>0</v>
      </c>
      <c r="L8" s="2" t="s">
        <v>1</v>
      </c>
      <c r="M8" s="4"/>
      <c r="N8" s="60">
        <v>10</v>
      </c>
      <c r="O8" s="66">
        <f t="shared" si="0"/>
        <v>40</v>
      </c>
      <c r="P8" s="49"/>
      <c r="Q8" s="4"/>
      <c r="R8" s="4"/>
    </row>
    <row r="9" spans="1:18" ht="15.75" x14ac:dyDescent="0.25">
      <c r="A9" s="1" t="s">
        <v>12</v>
      </c>
      <c r="B9" s="2" t="s">
        <v>5</v>
      </c>
      <c r="C9" s="2" t="s">
        <v>6</v>
      </c>
      <c r="D9" s="2"/>
      <c r="E9" s="2" t="s">
        <v>5</v>
      </c>
      <c r="F9" s="2" t="s">
        <v>6</v>
      </c>
      <c r="G9" s="2"/>
      <c r="H9" s="2" t="s">
        <v>5</v>
      </c>
      <c r="I9" s="2" t="s">
        <v>6</v>
      </c>
      <c r="J9" s="2"/>
      <c r="K9" s="2" t="s">
        <v>5</v>
      </c>
      <c r="L9" s="2" t="s">
        <v>6</v>
      </c>
      <c r="M9" s="4"/>
      <c r="N9" s="60">
        <v>50</v>
      </c>
      <c r="O9" s="66">
        <f t="shared" si="0"/>
        <v>46.989700043360187</v>
      </c>
      <c r="P9" s="49"/>
      <c r="Q9" s="4"/>
      <c r="R9" s="4"/>
    </row>
    <row r="10" spans="1:18" ht="15.75" x14ac:dyDescent="0.25">
      <c r="A10" s="4" t="s">
        <v>101</v>
      </c>
      <c r="B10" s="49"/>
      <c r="C10" s="54">
        <v>63</v>
      </c>
      <c r="D10" s="49"/>
      <c r="E10" s="49"/>
      <c r="F10" s="54">
        <v>80</v>
      </c>
      <c r="G10" s="49"/>
      <c r="H10" s="49"/>
      <c r="I10" s="54">
        <v>50</v>
      </c>
      <c r="J10" s="49"/>
      <c r="K10" s="49"/>
      <c r="L10" s="54">
        <v>63</v>
      </c>
      <c r="M10" s="4"/>
      <c r="N10" s="60">
        <v>100</v>
      </c>
      <c r="O10" s="66">
        <f t="shared" si="0"/>
        <v>50</v>
      </c>
      <c r="P10" s="49"/>
      <c r="Q10" s="4"/>
      <c r="R10" s="4"/>
    </row>
    <row r="11" spans="1:18" ht="15.75" x14ac:dyDescent="0.25">
      <c r="A11" s="4" t="s">
        <v>103</v>
      </c>
      <c r="B11" s="54">
        <v>3</v>
      </c>
      <c r="C11" s="52">
        <f>C10+B11</f>
        <v>66</v>
      </c>
      <c r="D11" s="49"/>
      <c r="E11" s="54">
        <v>3</v>
      </c>
      <c r="F11" s="52">
        <f>F10+E11</f>
        <v>83</v>
      </c>
      <c r="G11" s="49"/>
      <c r="H11" s="54">
        <v>3</v>
      </c>
      <c r="I11" s="52">
        <f>I10+H11</f>
        <v>53</v>
      </c>
      <c r="J11" s="49"/>
      <c r="K11" s="54">
        <v>3</v>
      </c>
      <c r="L11" s="52">
        <f>L10+K11</f>
        <v>66</v>
      </c>
      <c r="M11" s="4"/>
      <c r="N11" s="60">
        <v>1000</v>
      </c>
      <c r="O11" s="66">
        <f t="shared" si="0"/>
        <v>60</v>
      </c>
      <c r="P11" s="49"/>
      <c r="Q11" s="4"/>
      <c r="R11" s="4"/>
    </row>
    <row r="12" spans="1:18" ht="15.75" x14ac:dyDescent="0.25">
      <c r="A12" s="4" t="s">
        <v>89</v>
      </c>
      <c r="B12" s="55">
        <f>C6</f>
        <v>-48.176544456116382</v>
      </c>
      <c r="C12" s="52">
        <f t="shared" ref="C12:C14" si="2">C11+B12</f>
        <v>17.823455543883618</v>
      </c>
      <c r="D12" s="49"/>
      <c r="E12" s="55">
        <f>F6</f>
        <v>-107.08939120966454</v>
      </c>
      <c r="F12" s="52">
        <f t="shared" ref="F12:F14" si="3">F11+E12</f>
        <v>-24.089391209664541</v>
      </c>
      <c r="G12" s="49"/>
      <c r="H12" s="55">
        <f>I6</f>
        <v>-121.12554630075641</v>
      </c>
      <c r="I12" s="52">
        <f t="shared" ref="I12:I14" si="4">I11+H12</f>
        <v>-68.125546300756412</v>
      </c>
      <c r="J12" s="49"/>
      <c r="K12" s="55">
        <f>L6</f>
        <v>-85.310569542928917</v>
      </c>
      <c r="L12" s="52">
        <f t="shared" ref="L12:L14" si="5">L11+K12</f>
        <v>-19.310569542928917</v>
      </c>
      <c r="M12" s="4"/>
      <c r="N12" s="60">
        <v>2000</v>
      </c>
      <c r="O12" s="66">
        <f t="shared" si="0"/>
        <v>63.010299956639813</v>
      </c>
      <c r="P12" s="49"/>
    </row>
    <row r="13" spans="1:18" ht="15.75" x14ac:dyDescent="0.25">
      <c r="A13" s="4" t="s">
        <v>103</v>
      </c>
      <c r="B13" s="55">
        <v>-10</v>
      </c>
      <c r="C13" s="52">
        <f t="shared" si="2"/>
        <v>7.8234555438836182</v>
      </c>
      <c r="D13" s="49"/>
      <c r="E13" s="55">
        <v>-10</v>
      </c>
      <c r="F13" s="52">
        <f t="shared" si="3"/>
        <v>-34.089391209664541</v>
      </c>
      <c r="G13" s="49"/>
      <c r="H13" s="55">
        <v>7</v>
      </c>
      <c r="I13" s="52">
        <f t="shared" si="4"/>
        <v>-61.125546300756412</v>
      </c>
      <c r="J13" s="49"/>
      <c r="K13" s="55">
        <v>-10</v>
      </c>
      <c r="L13" s="52">
        <f t="shared" si="5"/>
        <v>-29.310569542928917</v>
      </c>
      <c r="M13" s="4"/>
      <c r="N13" s="60">
        <v>100000</v>
      </c>
      <c r="O13" s="66">
        <f t="shared" si="0"/>
        <v>80</v>
      </c>
      <c r="P13" s="49"/>
    </row>
    <row r="14" spans="1:18" ht="15.75" x14ac:dyDescent="0.25">
      <c r="A14" s="4" t="s">
        <v>104</v>
      </c>
      <c r="B14" s="55">
        <v>-40</v>
      </c>
      <c r="C14" s="52">
        <f t="shared" si="2"/>
        <v>-32.176544456116382</v>
      </c>
      <c r="D14" s="49"/>
      <c r="E14" s="55">
        <v>-15</v>
      </c>
      <c r="F14" s="52">
        <f t="shared" si="3"/>
        <v>-49.089391209664541</v>
      </c>
      <c r="G14" s="49"/>
      <c r="H14" s="55">
        <v>0</v>
      </c>
      <c r="I14" s="52">
        <f t="shared" si="4"/>
        <v>-61.125546300756412</v>
      </c>
      <c r="J14" s="49"/>
      <c r="K14" s="55">
        <v>-30</v>
      </c>
      <c r="L14" s="52">
        <f t="shared" si="5"/>
        <v>-59.310569542928917</v>
      </c>
      <c r="M14" s="4"/>
    </row>
    <row r="15" spans="1:18" ht="15.75" x14ac:dyDescent="0.25">
      <c r="A15" s="4" t="s">
        <v>111</v>
      </c>
      <c r="B15" s="49"/>
      <c r="C15" s="56">
        <f>C14</f>
        <v>-32.176544456116382</v>
      </c>
      <c r="D15" s="49"/>
      <c r="E15" s="49"/>
      <c r="F15" s="56">
        <f>F14</f>
        <v>-49.089391209664541</v>
      </c>
      <c r="G15" s="49"/>
      <c r="H15" s="49"/>
      <c r="I15" s="56">
        <f>I14</f>
        <v>-61.125546300756412</v>
      </c>
      <c r="J15" s="49"/>
      <c r="K15" s="49"/>
      <c r="L15" s="56">
        <f>L14</f>
        <v>-59.310569542928917</v>
      </c>
      <c r="M15" s="4"/>
      <c r="N15" s="64"/>
    </row>
    <row r="16" spans="1:18" ht="15.75" x14ac:dyDescent="0.25">
      <c r="I16" s="49"/>
      <c r="M16" s="4"/>
      <c r="N16" s="50"/>
    </row>
    <row r="17" spans="1:12" ht="15.75" x14ac:dyDescent="0.25">
      <c r="A17" s="65" t="s">
        <v>112</v>
      </c>
      <c r="C17" s="52">
        <f>I15-C15</f>
        <v>-28.94900184464003</v>
      </c>
      <c r="D17" s="49"/>
      <c r="F17" s="52">
        <f>I15-F15</f>
        <v>-12.036155091091871</v>
      </c>
      <c r="G17" s="49"/>
      <c r="I17" s="49" t="s">
        <v>110</v>
      </c>
      <c r="J17" s="49"/>
      <c r="L17" s="52">
        <f>I15-L15</f>
        <v>-1.8149767578274947</v>
      </c>
    </row>
    <row r="18" spans="1:12" ht="15.75" x14ac:dyDescent="0.25">
      <c r="A18" s="4" t="s">
        <v>113</v>
      </c>
      <c r="C18" s="52">
        <f>-27-C15</f>
        <v>5.1765444561163818</v>
      </c>
      <c r="F18" s="52">
        <f>-27-F15</f>
        <v>22.089391209664541</v>
      </c>
      <c r="I18" s="52">
        <f>-27-I15</f>
        <v>34.125546300756412</v>
      </c>
      <c r="L18" s="52">
        <f>-27-L15</f>
        <v>32.310569542928917</v>
      </c>
    </row>
  </sheetData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="125" zoomScaleNormal="125" workbookViewId="0">
      <selection activeCell="D19" sqref="D19"/>
    </sheetView>
  </sheetViews>
  <sheetFormatPr baseColWidth="10" defaultRowHeight="12.75" x14ac:dyDescent="0.2"/>
  <cols>
    <col min="1" max="1" width="6" style="18" customWidth="1"/>
    <col min="2" max="2" width="18.42578125" style="18" customWidth="1"/>
    <col min="3" max="4" width="10" style="18" customWidth="1"/>
    <col min="5" max="5" width="15.85546875" style="18" customWidth="1"/>
    <col min="6" max="6" width="9.5703125" style="18" customWidth="1"/>
    <col min="7" max="7" width="8.28515625" style="18" customWidth="1"/>
    <col min="8" max="8" width="8" style="18" customWidth="1"/>
    <col min="9" max="9" width="17.28515625" style="18" customWidth="1"/>
    <col min="10" max="10" width="19.28515625" style="18" customWidth="1"/>
    <col min="11" max="256" width="11.42578125" style="18"/>
    <col min="257" max="257" width="6" style="18" customWidth="1"/>
    <col min="258" max="258" width="18.42578125" style="18" customWidth="1"/>
    <col min="259" max="260" width="10" style="18" customWidth="1"/>
    <col min="261" max="261" width="15.85546875" style="18" customWidth="1"/>
    <col min="262" max="262" width="12.140625" style="18" customWidth="1"/>
    <col min="263" max="263" width="8.28515625" style="18" customWidth="1"/>
    <col min="264" max="264" width="8" style="18" customWidth="1"/>
    <col min="265" max="265" width="17.28515625" style="18" customWidth="1"/>
    <col min="266" max="266" width="19.28515625" style="18" customWidth="1"/>
    <col min="267" max="512" width="11.42578125" style="18"/>
    <col min="513" max="513" width="6" style="18" customWidth="1"/>
    <col min="514" max="514" width="18.42578125" style="18" customWidth="1"/>
    <col min="515" max="516" width="10" style="18" customWidth="1"/>
    <col min="517" max="517" width="15.85546875" style="18" customWidth="1"/>
    <col min="518" max="518" width="12.140625" style="18" customWidth="1"/>
    <col min="519" max="519" width="8.28515625" style="18" customWidth="1"/>
    <col min="520" max="520" width="8" style="18" customWidth="1"/>
    <col min="521" max="521" width="17.28515625" style="18" customWidth="1"/>
    <col min="522" max="522" width="19.28515625" style="18" customWidth="1"/>
    <col min="523" max="768" width="11.42578125" style="18"/>
    <col min="769" max="769" width="6" style="18" customWidth="1"/>
    <col min="770" max="770" width="18.42578125" style="18" customWidth="1"/>
    <col min="771" max="772" width="10" style="18" customWidth="1"/>
    <col min="773" max="773" width="15.85546875" style="18" customWidth="1"/>
    <col min="774" max="774" width="12.140625" style="18" customWidth="1"/>
    <col min="775" max="775" width="8.28515625" style="18" customWidth="1"/>
    <col min="776" max="776" width="8" style="18" customWidth="1"/>
    <col min="777" max="777" width="17.28515625" style="18" customWidth="1"/>
    <col min="778" max="778" width="19.28515625" style="18" customWidth="1"/>
    <col min="779" max="1024" width="11.42578125" style="18"/>
    <col min="1025" max="1025" width="6" style="18" customWidth="1"/>
    <col min="1026" max="1026" width="18.42578125" style="18" customWidth="1"/>
    <col min="1027" max="1028" width="10" style="18" customWidth="1"/>
    <col min="1029" max="1029" width="15.85546875" style="18" customWidth="1"/>
    <col min="1030" max="1030" width="12.140625" style="18" customWidth="1"/>
    <col min="1031" max="1031" width="8.28515625" style="18" customWidth="1"/>
    <col min="1032" max="1032" width="8" style="18" customWidth="1"/>
    <col min="1033" max="1033" width="17.28515625" style="18" customWidth="1"/>
    <col min="1034" max="1034" width="19.28515625" style="18" customWidth="1"/>
    <col min="1035" max="1280" width="11.42578125" style="18"/>
    <col min="1281" max="1281" width="6" style="18" customWidth="1"/>
    <col min="1282" max="1282" width="18.42578125" style="18" customWidth="1"/>
    <col min="1283" max="1284" width="10" style="18" customWidth="1"/>
    <col min="1285" max="1285" width="15.85546875" style="18" customWidth="1"/>
    <col min="1286" max="1286" width="12.140625" style="18" customWidth="1"/>
    <col min="1287" max="1287" width="8.28515625" style="18" customWidth="1"/>
    <col min="1288" max="1288" width="8" style="18" customWidth="1"/>
    <col min="1289" max="1289" width="17.28515625" style="18" customWidth="1"/>
    <col min="1290" max="1290" width="19.28515625" style="18" customWidth="1"/>
    <col min="1291" max="1536" width="11.42578125" style="18"/>
    <col min="1537" max="1537" width="6" style="18" customWidth="1"/>
    <col min="1538" max="1538" width="18.42578125" style="18" customWidth="1"/>
    <col min="1539" max="1540" width="10" style="18" customWidth="1"/>
    <col min="1541" max="1541" width="15.85546875" style="18" customWidth="1"/>
    <col min="1542" max="1542" width="12.140625" style="18" customWidth="1"/>
    <col min="1543" max="1543" width="8.28515625" style="18" customWidth="1"/>
    <col min="1544" max="1544" width="8" style="18" customWidth="1"/>
    <col min="1545" max="1545" width="17.28515625" style="18" customWidth="1"/>
    <col min="1546" max="1546" width="19.28515625" style="18" customWidth="1"/>
    <col min="1547" max="1792" width="11.42578125" style="18"/>
    <col min="1793" max="1793" width="6" style="18" customWidth="1"/>
    <col min="1794" max="1794" width="18.42578125" style="18" customWidth="1"/>
    <col min="1795" max="1796" width="10" style="18" customWidth="1"/>
    <col min="1797" max="1797" width="15.85546875" style="18" customWidth="1"/>
    <col min="1798" max="1798" width="12.140625" style="18" customWidth="1"/>
    <col min="1799" max="1799" width="8.28515625" style="18" customWidth="1"/>
    <col min="1800" max="1800" width="8" style="18" customWidth="1"/>
    <col min="1801" max="1801" width="17.28515625" style="18" customWidth="1"/>
    <col min="1802" max="1802" width="19.28515625" style="18" customWidth="1"/>
    <col min="1803" max="2048" width="11.42578125" style="18"/>
    <col min="2049" max="2049" width="6" style="18" customWidth="1"/>
    <col min="2050" max="2050" width="18.42578125" style="18" customWidth="1"/>
    <col min="2051" max="2052" width="10" style="18" customWidth="1"/>
    <col min="2053" max="2053" width="15.85546875" style="18" customWidth="1"/>
    <col min="2054" max="2054" width="12.140625" style="18" customWidth="1"/>
    <col min="2055" max="2055" width="8.28515625" style="18" customWidth="1"/>
    <col min="2056" max="2056" width="8" style="18" customWidth="1"/>
    <col min="2057" max="2057" width="17.28515625" style="18" customWidth="1"/>
    <col min="2058" max="2058" width="19.28515625" style="18" customWidth="1"/>
    <col min="2059" max="2304" width="11.42578125" style="18"/>
    <col min="2305" max="2305" width="6" style="18" customWidth="1"/>
    <col min="2306" max="2306" width="18.42578125" style="18" customWidth="1"/>
    <col min="2307" max="2308" width="10" style="18" customWidth="1"/>
    <col min="2309" max="2309" width="15.85546875" style="18" customWidth="1"/>
    <col min="2310" max="2310" width="12.140625" style="18" customWidth="1"/>
    <col min="2311" max="2311" width="8.28515625" style="18" customWidth="1"/>
    <col min="2312" max="2312" width="8" style="18" customWidth="1"/>
    <col min="2313" max="2313" width="17.28515625" style="18" customWidth="1"/>
    <col min="2314" max="2314" width="19.28515625" style="18" customWidth="1"/>
    <col min="2315" max="2560" width="11.42578125" style="18"/>
    <col min="2561" max="2561" width="6" style="18" customWidth="1"/>
    <col min="2562" max="2562" width="18.42578125" style="18" customWidth="1"/>
    <col min="2563" max="2564" width="10" style="18" customWidth="1"/>
    <col min="2565" max="2565" width="15.85546875" style="18" customWidth="1"/>
    <col min="2566" max="2566" width="12.140625" style="18" customWidth="1"/>
    <col min="2567" max="2567" width="8.28515625" style="18" customWidth="1"/>
    <col min="2568" max="2568" width="8" style="18" customWidth="1"/>
    <col min="2569" max="2569" width="17.28515625" style="18" customWidth="1"/>
    <col min="2570" max="2570" width="19.28515625" style="18" customWidth="1"/>
    <col min="2571" max="2816" width="11.42578125" style="18"/>
    <col min="2817" max="2817" width="6" style="18" customWidth="1"/>
    <col min="2818" max="2818" width="18.42578125" style="18" customWidth="1"/>
    <col min="2819" max="2820" width="10" style="18" customWidth="1"/>
    <col min="2821" max="2821" width="15.85546875" style="18" customWidth="1"/>
    <col min="2822" max="2822" width="12.140625" style="18" customWidth="1"/>
    <col min="2823" max="2823" width="8.28515625" style="18" customWidth="1"/>
    <col min="2824" max="2824" width="8" style="18" customWidth="1"/>
    <col min="2825" max="2825" width="17.28515625" style="18" customWidth="1"/>
    <col min="2826" max="2826" width="19.28515625" style="18" customWidth="1"/>
    <col min="2827" max="3072" width="11.42578125" style="18"/>
    <col min="3073" max="3073" width="6" style="18" customWidth="1"/>
    <col min="3074" max="3074" width="18.42578125" style="18" customWidth="1"/>
    <col min="3075" max="3076" width="10" style="18" customWidth="1"/>
    <col min="3077" max="3077" width="15.85546875" style="18" customWidth="1"/>
    <col min="3078" max="3078" width="12.140625" style="18" customWidth="1"/>
    <col min="3079" max="3079" width="8.28515625" style="18" customWidth="1"/>
    <col min="3080" max="3080" width="8" style="18" customWidth="1"/>
    <col min="3081" max="3081" width="17.28515625" style="18" customWidth="1"/>
    <col min="3082" max="3082" width="19.28515625" style="18" customWidth="1"/>
    <col min="3083" max="3328" width="11.42578125" style="18"/>
    <col min="3329" max="3329" width="6" style="18" customWidth="1"/>
    <col min="3330" max="3330" width="18.42578125" style="18" customWidth="1"/>
    <col min="3331" max="3332" width="10" style="18" customWidth="1"/>
    <col min="3333" max="3333" width="15.85546875" style="18" customWidth="1"/>
    <col min="3334" max="3334" width="12.140625" style="18" customWidth="1"/>
    <col min="3335" max="3335" width="8.28515625" style="18" customWidth="1"/>
    <col min="3336" max="3336" width="8" style="18" customWidth="1"/>
    <col min="3337" max="3337" width="17.28515625" style="18" customWidth="1"/>
    <col min="3338" max="3338" width="19.28515625" style="18" customWidth="1"/>
    <col min="3339" max="3584" width="11.42578125" style="18"/>
    <col min="3585" max="3585" width="6" style="18" customWidth="1"/>
    <col min="3586" max="3586" width="18.42578125" style="18" customWidth="1"/>
    <col min="3587" max="3588" width="10" style="18" customWidth="1"/>
    <col min="3589" max="3589" width="15.85546875" style="18" customWidth="1"/>
    <col min="3590" max="3590" width="12.140625" style="18" customWidth="1"/>
    <col min="3591" max="3591" width="8.28515625" style="18" customWidth="1"/>
    <col min="3592" max="3592" width="8" style="18" customWidth="1"/>
    <col min="3593" max="3593" width="17.28515625" style="18" customWidth="1"/>
    <col min="3594" max="3594" width="19.28515625" style="18" customWidth="1"/>
    <col min="3595" max="3840" width="11.42578125" style="18"/>
    <col min="3841" max="3841" width="6" style="18" customWidth="1"/>
    <col min="3842" max="3842" width="18.42578125" style="18" customWidth="1"/>
    <col min="3843" max="3844" width="10" style="18" customWidth="1"/>
    <col min="3845" max="3845" width="15.85546875" style="18" customWidth="1"/>
    <col min="3846" max="3846" width="12.140625" style="18" customWidth="1"/>
    <col min="3847" max="3847" width="8.28515625" style="18" customWidth="1"/>
    <col min="3848" max="3848" width="8" style="18" customWidth="1"/>
    <col min="3849" max="3849" width="17.28515625" style="18" customWidth="1"/>
    <col min="3850" max="3850" width="19.28515625" style="18" customWidth="1"/>
    <col min="3851" max="4096" width="11.42578125" style="18"/>
    <col min="4097" max="4097" width="6" style="18" customWidth="1"/>
    <col min="4098" max="4098" width="18.42578125" style="18" customWidth="1"/>
    <col min="4099" max="4100" width="10" style="18" customWidth="1"/>
    <col min="4101" max="4101" width="15.85546875" style="18" customWidth="1"/>
    <col min="4102" max="4102" width="12.140625" style="18" customWidth="1"/>
    <col min="4103" max="4103" width="8.28515625" style="18" customWidth="1"/>
    <col min="4104" max="4104" width="8" style="18" customWidth="1"/>
    <col min="4105" max="4105" width="17.28515625" style="18" customWidth="1"/>
    <col min="4106" max="4106" width="19.28515625" style="18" customWidth="1"/>
    <col min="4107" max="4352" width="11.42578125" style="18"/>
    <col min="4353" max="4353" width="6" style="18" customWidth="1"/>
    <col min="4354" max="4354" width="18.42578125" style="18" customWidth="1"/>
    <col min="4355" max="4356" width="10" style="18" customWidth="1"/>
    <col min="4357" max="4357" width="15.85546875" style="18" customWidth="1"/>
    <col min="4358" max="4358" width="12.140625" style="18" customWidth="1"/>
    <col min="4359" max="4359" width="8.28515625" style="18" customWidth="1"/>
    <col min="4360" max="4360" width="8" style="18" customWidth="1"/>
    <col min="4361" max="4361" width="17.28515625" style="18" customWidth="1"/>
    <col min="4362" max="4362" width="19.28515625" style="18" customWidth="1"/>
    <col min="4363" max="4608" width="11.42578125" style="18"/>
    <col min="4609" max="4609" width="6" style="18" customWidth="1"/>
    <col min="4610" max="4610" width="18.42578125" style="18" customWidth="1"/>
    <col min="4611" max="4612" width="10" style="18" customWidth="1"/>
    <col min="4613" max="4613" width="15.85546875" style="18" customWidth="1"/>
    <col min="4614" max="4614" width="12.140625" style="18" customWidth="1"/>
    <col min="4615" max="4615" width="8.28515625" style="18" customWidth="1"/>
    <col min="4616" max="4616" width="8" style="18" customWidth="1"/>
    <col min="4617" max="4617" width="17.28515625" style="18" customWidth="1"/>
    <col min="4618" max="4618" width="19.28515625" style="18" customWidth="1"/>
    <col min="4619" max="4864" width="11.42578125" style="18"/>
    <col min="4865" max="4865" width="6" style="18" customWidth="1"/>
    <col min="4866" max="4866" width="18.42578125" style="18" customWidth="1"/>
    <col min="4867" max="4868" width="10" style="18" customWidth="1"/>
    <col min="4869" max="4869" width="15.85546875" style="18" customWidth="1"/>
    <col min="4870" max="4870" width="12.140625" style="18" customWidth="1"/>
    <col min="4871" max="4871" width="8.28515625" style="18" customWidth="1"/>
    <col min="4872" max="4872" width="8" style="18" customWidth="1"/>
    <col min="4873" max="4873" width="17.28515625" style="18" customWidth="1"/>
    <col min="4874" max="4874" width="19.28515625" style="18" customWidth="1"/>
    <col min="4875" max="5120" width="11.42578125" style="18"/>
    <col min="5121" max="5121" width="6" style="18" customWidth="1"/>
    <col min="5122" max="5122" width="18.42578125" style="18" customWidth="1"/>
    <col min="5123" max="5124" width="10" style="18" customWidth="1"/>
    <col min="5125" max="5125" width="15.85546875" style="18" customWidth="1"/>
    <col min="5126" max="5126" width="12.140625" style="18" customWidth="1"/>
    <col min="5127" max="5127" width="8.28515625" style="18" customWidth="1"/>
    <col min="5128" max="5128" width="8" style="18" customWidth="1"/>
    <col min="5129" max="5129" width="17.28515625" style="18" customWidth="1"/>
    <col min="5130" max="5130" width="19.28515625" style="18" customWidth="1"/>
    <col min="5131" max="5376" width="11.42578125" style="18"/>
    <col min="5377" max="5377" width="6" style="18" customWidth="1"/>
    <col min="5378" max="5378" width="18.42578125" style="18" customWidth="1"/>
    <col min="5379" max="5380" width="10" style="18" customWidth="1"/>
    <col min="5381" max="5381" width="15.85546875" style="18" customWidth="1"/>
    <col min="5382" max="5382" width="12.140625" style="18" customWidth="1"/>
    <col min="5383" max="5383" width="8.28515625" style="18" customWidth="1"/>
    <col min="5384" max="5384" width="8" style="18" customWidth="1"/>
    <col min="5385" max="5385" width="17.28515625" style="18" customWidth="1"/>
    <col min="5386" max="5386" width="19.28515625" style="18" customWidth="1"/>
    <col min="5387" max="5632" width="11.42578125" style="18"/>
    <col min="5633" max="5633" width="6" style="18" customWidth="1"/>
    <col min="5634" max="5634" width="18.42578125" style="18" customWidth="1"/>
    <col min="5635" max="5636" width="10" style="18" customWidth="1"/>
    <col min="5637" max="5637" width="15.85546875" style="18" customWidth="1"/>
    <col min="5638" max="5638" width="12.140625" style="18" customWidth="1"/>
    <col min="5639" max="5639" width="8.28515625" style="18" customWidth="1"/>
    <col min="5640" max="5640" width="8" style="18" customWidth="1"/>
    <col min="5641" max="5641" width="17.28515625" style="18" customWidth="1"/>
    <col min="5642" max="5642" width="19.28515625" style="18" customWidth="1"/>
    <col min="5643" max="5888" width="11.42578125" style="18"/>
    <col min="5889" max="5889" width="6" style="18" customWidth="1"/>
    <col min="5890" max="5890" width="18.42578125" style="18" customWidth="1"/>
    <col min="5891" max="5892" width="10" style="18" customWidth="1"/>
    <col min="5893" max="5893" width="15.85546875" style="18" customWidth="1"/>
    <col min="5894" max="5894" width="12.140625" style="18" customWidth="1"/>
    <col min="5895" max="5895" width="8.28515625" style="18" customWidth="1"/>
    <col min="5896" max="5896" width="8" style="18" customWidth="1"/>
    <col min="5897" max="5897" width="17.28515625" style="18" customWidth="1"/>
    <col min="5898" max="5898" width="19.28515625" style="18" customWidth="1"/>
    <col min="5899" max="6144" width="11.42578125" style="18"/>
    <col min="6145" max="6145" width="6" style="18" customWidth="1"/>
    <col min="6146" max="6146" width="18.42578125" style="18" customWidth="1"/>
    <col min="6147" max="6148" width="10" style="18" customWidth="1"/>
    <col min="6149" max="6149" width="15.85546875" style="18" customWidth="1"/>
    <col min="6150" max="6150" width="12.140625" style="18" customWidth="1"/>
    <col min="6151" max="6151" width="8.28515625" style="18" customWidth="1"/>
    <col min="6152" max="6152" width="8" style="18" customWidth="1"/>
    <col min="6153" max="6153" width="17.28515625" style="18" customWidth="1"/>
    <col min="6154" max="6154" width="19.28515625" style="18" customWidth="1"/>
    <col min="6155" max="6400" width="11.42578125" style="18"/>
    <col min="6401" max="6401" width="6" style="18" customWidth="1"/>
    <col min="6402" max="6402" width="18.42578125" style="18" customWidth="1"/>
    <col min="6403" max="6404" width="10" style="18" customWidth="1"/>
    <col min="6405" max="6405" width="15.85546875" style="18" customWidth="1"/>
    <col min="6406" max="6406" width="12.140625" style="18" customWidth="1"/>
    <col min="6407" max="6407" width="8.28515625" style="18" customWidth="1"/>
    <col min="6408" max="6408" width="8" style="18" customWidth="1"/>
    <col min="6409" max="6409" width="17.28515625" style="18" customWidth="1"/>
    <col min="6410" max="6410" width="19.28515625" style="18" customWidth="1"/>
    <col min="6411" max="6656" width="11.42578125" style="18"/>
    <col min="6657" max="6657" width="6" style="18" customWidth="1"/>
    <col min="6658" max="6658" width="18.42578125" style="18" customWidth="1"/>
    <col min="6659" max="6660" width="10" style="18" customWidth="1"/>
    <col min="6661" max="6661" width="15.85546875" style="18" customWidth="1"/>
    <col min="6662" max="6662" width="12.140625" style="18" customWidth="1"/>
    <col min="6663" max="6663" width="8.28515625" style="18" customWidth="1"/>
    <col min="6664" max="6664" width="8" style="18" customWidth="1"/>
    <col min="6665" max="6665" width="17.28515625" style="18" customWidth="1"/>
    <col min="6666" max="6666" width="19.28515625" style="18" customWidth="1"/>
    <col min="6667" max="6912" width="11.42578125" style="18"/>
    <col min="6913" max="6913" width="6" style="18" customWidth="1"/>
    <col min="6914" max="6914" width="18.42578125" style="18" customWidth="1"/>
    <col min="6915" max="6916" width="10" style="18" customWidth="1"/>
    <col min="6917" max="6917" width="15.85546875" style="18" customWidth="1"/>
    <col min="6918" max="6918" width="12.140625" style="18" customWidth="1"/>
    <col min="6919" max="6919" width="8.28515625" style="18" customWidth="1"/>
    <col min="6920" max="6920" width="8" style="18" customWidth="1"/>
    <col min="6921" max="6921" width="17.28515625" style="18" customWidth="1"/>
    <col min="6922" max="6922" width="19.28515625" style="18" customWidth="1"/>
    <col min="6923" max="7168" width="11.42578125" style="18"/>
    <col min="7169" max="7169" width="6" style="18" customWidth="1"/>
    <col min="7170" max="7170" width="18.42578125" style="18" customWidth="1"/>
    <col min="7171" max="7172" width="10" style="18" customWidth="1"/>
    <col min="7173" max="7173" width="15.85546875" style="18" customWidth="1"/>
    <col min="7174" max="7174" width="12.140625" style="18" customWidth="1"/>
    <col min="7175" max="7175" width="8.28515625" style="18" customWidth="1"/>
    <col min="7176" max="7176" width="8" style="18" customWidth="1"/>
    <col min="7177" max="7177" width="17.28515625" style="18" customWidth="1"/>
    <col min="7178" max="7178" width="19.28515625" style="18" customWidth="1"/>
    <col min="7179" max="7424" width="11.42578125" style="18"/>
    <col min="7425" max="7425" width="6" style="18" customWidth="1"/>
    <col min="7426" max="7426" width="18.42578125" style="18" customWidth="1"/>
    <col min="7427" max="7428" width="10" style="18" customWidth="1"/>
    <col min="7429" max="7429" width="15.85546875" style="18" customWidth="1"/>
    <col min="7430" max="7430" width="12.140625" style="18" customWidth="1"/>
    <col min="7431" max="7431" width="8.28515625" style="18" customWidth="1"/>
    <col min="7432" max="7432" width="8" style="18" customWidth="1"/>
    <col min="7433" max="7433" width="17.28515625" style="18" customWidth="1"/>
    <col min="7434" max="7434" width="19.28515625" style="18" customWidth="1"/>
    <col min="7435" max="7680" width="11.42578125" style="18"/>
    <col min="7681" max="7681" width="6" style="18" customWidth="1"/>
    <col min="7682" max="7682" width="18.42578125" style="18" customWidth="1"/>
    <col min="7683" max="7684" width="10" style="18" customWidth="1"/>
    <col min="7685" max="7685" width="15.85546875" style="18" customWidth="1"/>
    <col min="7686" max="7686" width="12.140625" style="18" customWidth="1"/>
    <col min="7687" max="7687" width="8.28515625" style="18" customWidth="1"/>
    <col min="7688" max="7688" width="8" style="18" customWidth="1"/>
    <col min="7689" max="7689" width="17.28515625" style="18" customWidth="1"/>
    <col min="7690" max="7690" width="19.28515625" style="18" customWidth="1"/>
    <col min="7691" max="7936" width="11.42578125" style="18"/>
    <col min="7937" max="7937" width="6" style="18" customWidth="1"/>
    <col min="7938" max="7938" width="18.42578125" style="18" customWidth="1"/>
    <col min="7939" max="7940" width="10" style="18" customWidth="1"/>
    <col min="7941" max="7941" width="15.85546875" style="18" customWidth="1"/>
    <col min="7942" max="7942" width="12.140625" style="18" customWidth="1"/>
    <col min="7943" max="7943" width="8.28515625" style="18" customWidth="1"/>
    <col min="7944" max="7944" width="8" style="18" customWidth="1"/>
    <col min="7945" max="7945" width="17.28515625" style="18" customWidth="1"/>
    <col min="7946" max="7946" width="19.28515625" style="18" customWidth="1"/>
    <col min="7947" max="8192" width="11.42578125" style="18"/>
    <col min="8193" max="8193" width="6" style="18" customWidth="1"/>
    <col min="8194" max="8194" width="18.42578125" style="18" customWidth="1"/>
    <col min="8195" max="8196" width="10" style="18" customWidth="1"/>
    <col min="8197" max="8197" width="15.85546875" style="18" customWidth="1"/>
    <col min="8198" max="8198" width="12.140625" style="18" customWidth="1"/>
    <col min="8199" max="8199" width="8.28515625" style="18" customWidth="1"/>
    <col min="8200" max="8200" width="8" style="18" customWidth="1"/>
    <col min="8201" max="8201" width="17.28515625" style="18" customWidth="1"/>
    <col min="8202" max="8202" width="19.28515625" style="18" customWidth="1"/>
    <col min="8203" max="8448" width="11.42578125" style="18"/>
    <col min="8449" max="8449" width="6" style="18" customWidth="1"/>
    <col min="8450" max="8450" width="18.42578125" style="18" customWidth="1"/>
    <col min="8451" max="8452" width="10" style="18" customWidth="1"/>
    <col min="8453" max="8453" width="15.85546875" style="18" customWidth="1"/>
    <col min="8454" max="8454" width="12.140625" style="18" customWidth="1"/>
    <col min="8455" max="8455" width="8.28515625" style="18" customWidth="1"/>
    <col min="8456" max="8456" width="8" style="18" customWidth="1"/>
    <col min="8457" max="8457" width="17.28515625" style="18" customWidth="1"/>
    <col min="8458" max="8458" width="19.28515625" style="18" customWidth="1"/>
    <col min="8459" max="8704" width="11.42578125" style="18"/>
    <col min="8705" max="8705" width="6" style="18" customWidth="1"/>
    <col min="8706" max="8706" width="18.42578125" style="18" customWidth="1"/>
    <col min="8707" max="8708" width="10" style="18" customWidth="1"/>
    <col min="8709" max="8709" width="15.85546875" style="18" customWidth="1"/>
    <col min="8710" max="8710" width="12.140625" style="18" customWidth="1"/>
    <col min="8711" max="8711" width="8.28515625" style="18" customWidth="1"/>
    <col min="8712" max="8712" width="8" style="18" customWidth="1"/>
    <col min="8713" max="8713" width="17.28515625" style="18" customWidth="1"/>
    <col min="8714" max="8714" width="19.28515625" style="18" customWidth="1"/>
    <col min="8715" max="8960" width="11.42578125" style="18"/>
    <col min="8961" max="8961" width="6" style="18" customWidth="1"/>
    <col min="8962" max="8962" width="18.42578125" style="18" customWidth="1"/>
    <col min="8963" max="8964" width="10" style="18" customWidth="1"/>
    <col min="8965" max="8965" width="15.85546875" style="18" customWidth="1"/>
    <col min="8966" max="8966" width="12.140625" style="18" customWidth="1"/>
    <col min="8967" max="8967" width="8.28515625" style="18" customWidth="1"/>
    <col min="8968" max="8968" width="8" style="18" customWidth="1"/>
    <col min="8969" max="8969" width="17.28515625" style="18" customWidth="1"/>
    <col min="8970" max="8970" width="19.28515625" style="18" customWidth="1"/>
    <col min="8971" max="9216" width="11.42578125" style="18"/>
    <col min="9217" max="9217" width="6" style="18" customWidth="1"/>
    <col min="9218" max="9218" width="18.42578125" style="18" customWidth="1"/>
    <col min="9219" max="9220" width="10" style="18" customWidth="1"/>
    <col min="9221" max="9221" width="15.85546875" style="18" customWidth="1"/>
    <col min="9222" max="9222" width="12.140625" style="18" customWidth="1"/>
    <col min="9223" max="9223" width="8.28515625" style="18" customWidth="1"/>
    <col min="9224" max="9224" width="8" style="18" customWidth="1"/>
    <col min="9225" max="9225" width="17.28515625" style="18" customWidth="1"/>
    <col min="9226" max="9226" width="19.28515625" style="18" customWidth="1"/>
    <col min="9227" max="9472" width="11.42578125" style="18"/>
    <col min="9473" max="9473" width="6" style="18" customWidth="1"/>
    <col min="9474" max="9474" width="18.42578125" style="18" customWidth="1"/>
    <col min="9475" max="9476" width="10" style="18" customWidth="1"/>
    <col min="9477" max="9477" width="15.85546875" style="18" customWidth="1"/>
    <col min="9478" max="9478" width="12.140625" style="18" customWidth="1"/>
    <col min="9479" max="9479" width="8.28515625" style="18" customWidth="1"/>
    <col min="9480" max="9480" width="8" style="18" customWidth="1"/>
    <col min="9481" max="9481" width="17.28515625" style="18" customWidth="1"/>
    <col min="9482" max="9482" width="19.28515625" style="18" customWidth="1"/>
    <col min="9483" max="9728" width="11.42578125" style="18"/>
    <col min="9729" max="9729" width="6" style="18" customWidth="1"/>
    <col min="9730" max="9730" width="18.42578125" style="18" customWidth="1"/>
    <col min="9731" max="9732" width="10" style="18" customWidth="1"/>
    <col min="9733" max="9733" width="15.85546875" style="18" customWidth="1"/>
    <col min="9734" max="9734" width="12.140625" style="18" customWidth="1"/>
    <col min="9735" max="9735" width="8.28515625" style="18" customWidth="1"/>
    <col min="9736" max="9736" width="8" style="18" customWidth="1"/>
    <col min="9737" max="9737" width="17.28515625" style="18" customWidth="1"/>
    <col min="9738" max="9738" width="19.28515625" style="18" customWidth="1"/>
    <col min="9739" max="9984" width="11.42578125" style="18"/>
    <col min="9985" max="9985" width="6" style="18" customWidth="1"/>
    <col min="9986" max="9986" width="18.42578125" style="18" customWidth="1"/>
    <col min="9987" max="9988" width="10" style="18" customWidth="1"/>
    <col min="9989" max="9989" width="15.85546875" style="18" customWidth="1"/>
    <col min="9990" max="9990" width="12.140625" style="18" customWidth="1"/>
    <col min="9991" max="9991" width="8.28515625" style="18" customWidth="1"/>
    <col min="9992" max="9992" width="8" style="18" customWidth="1"/>
    <col min="9993" max="9993" width="17.28515625" style="18" customWidth="1"/>
    <col min="9994" max="9994" width="19.28515625" style="18" customWidth="1"/>
    <col min="9995" max="10240" width="11.42578125" style="18"/>
    <col min="10241" max="10241" width="6" style="18" customWidth="1"/>
    <col min="10242" max="10242" width="18.42578125" style="18" customWidth="1"/>
    <col min="10243" max="10244" width="10" style="18" customWidth="1"/>
    <col min="10245" max="10245" width="15.85546875" style="18" customWidth="1"/>
    <col min="10246" max="10246" width="12.140625" style="18" customWidth="1"/>
    <col min="10247" max="10247" width="8.28515625" style="18" customWidth="1"/>
    <col min="10248" max="10248" width="8" style="18" customWidth="1"/>
    <col min="10249" max="10249" width="17.28515625" style="18" customWidth="1"/>
    <col min="10250" max="10250" width="19.28515625" style="18" customWidth="1"/>
    <col min="10251" max="10496" width="11.42578125" style="18"/>
    <col min="10497" max="10497" width="6" style="18" customWidth="1"/>
    <col min="10498" max="10498" width="18.42578125" style="18" customWidth="1"/>
    <col min="10499" max="10500" width="10" style="18" customWidth="1"/>
    <col min="10501" max="10501" width="15.85546875" style="18" customWidth="1"/>
    <col min="10502" max="10502" width="12.140625" style="18" customWidth="1"/>
    <col min="10503" max="10503" width="8.28515625" style="18" customWidth="1"/>
    <col min="10504" max="10504" width="8" style="18" customWidth="1"/>
    <col min="10505" max="10505" width="17.28515625" style="18" customWidth="1"/>
    <col min="10506" max="10506" width="19.28515625" style="18" customWidth="1"/>
    <col min="10507" max="10752" width="11.42578125" style="18"/>
    <col min="10753" max="10753" width="6" style="18" customWidth="1"/>
    <col min="10754" max="10754" width="18.42578125" style="18" customWidth="1"/>
    <col min="10755" max="10756" width="10" style="18" customWidth="1"/>
    <col min="10757" max="10757" width="15.85546875" style="18" customWidth="1"/>
    <col min="10758" max="10758" width="12.140625" style="18" customWidth="1"/>
    <col min="10759" max="10759" width="8.28515625" style="18" customWidth="1"/>
    <col min="10760" max="10760" width="8" style="18" customWidth="1"/>
    <col min="10761" max="10761" width="17.28515625" style="18" customWidth="1"/>
    <col min="10762" max="10762" width="19.28515625" style="18" customWidth="1"/>
    <col min="10763" max="11008" width="11.42578125" style="18"/>
    <col min="11009" max="11009" width="6" style="18" customWidth="1"/>
    <col min="11010" max="11010" width="18.42578125" style="18" customWidth="1"/>
    <col min="11011" max="11012" width="10" style="18" customWidth="1"/>
    <col min="11013" max="11013" width="15.85546875" style="18" customWidth="1"/>
    <col min="11014" max="11014" width="12.140625" style="18" customWidth="1"/>
    <col min="11015" max="11015" width="8.28515625" style="18" customWidth="1"/>
    <col min="11016" max="11016" width="8" style="18" customWidth="1"/>
    <col min="11017" max="11017" width="17.28515625" style="18" customWidth="1"/>
    <col min="11018" max="11018" width="19.28515625" style="18" customWidth="1"/>
    <col min="11019" max="11264" width="11.42578125" style="18"/>
    <col min="11265" max="11265" width="6" style="18" customWidth="1"/>
    <col min="11266" max="11266" width="18.42578125" style="18" customWidth="1"/>
    <col min="11267" max="11268" width="10" style="18" customWidth="1"/>
    <col min="11269" max="11269" width="15.85546875" style="18" customWidth="1"/>
    <col min="11270" max="11270" width="12.140625" style="18" customWidth="1"/>
    <col min="11271" max="11271" width="8.28515625" style="18" customWidth="1"/>
    <col min="11272" max="11272" width="8" style="18" customWidth="1"/>
    <col min="11273" max="11273" width="17.28515625" style="18" customWidth="1"/>
    <col min="11274" max="11274" width="19.28515625" style="18" customWidth="1"/>
    <col min="11275" max="11520" width="11.42578125" style="18"/>
    <col min="11521" max="11521" width="6" style="18" customWidth="1"/>
    <col min="11522" max="11522" width="18.42578125" style="18" customWidth="1"/>
    <col min="11523" max="11524" width="10" style="18" customWidth="1"/>
    <col min="11525" max="11525" width="15.85546875" style="18" customWidth="1"/>
    <col min="11526" max="11526" width="12.140625" style="18" customWidth="1"/>
    <col min="11527" max="11527" width="8.28515625" style="18" customWidth="1"/>
    <col min="11528" max="11528" width="8" style="18" customWidth="1"/>
    <col min="11529" max="11529" width="17.28515625" style="18" customWidth="1"/>
    <col min="11530" max="11530" width="19.28515625" style="18" customWidth="1"/>
    <col min="11531" max="11776" width="11.42578125" style="18"/>
    <col min="11777" max="11777" width="6" style="18" customWidth="1"/>
    <col min="11778" max="11778" width="18.42578125" style="18" customWidth="1"/>
    <col min="11779" max="11780" width="10" style="18" customWidth="1"/>
    <col min="11781" max="11781" width="15.85546875" style="18" customWidth="1"/>
    <col min="11782" max="11782" width="12.140625" style="18" customWidth="1"/>
    <col min="11783" max="11783" width="8.28515625" style="18" customWidth="1"/>
    <col min="11784" max="11784" width="8" style="18" customWidth="1"/>
    <col min="11785" max="11785" width="17.28515625" style="18" customWidth="1"/>
    <col min="11786" max="11786" width="19.28515625" style="18" customWidth="1"/>
    <col min="11787" max="12032" width="11.42578125" style="18"/>
    <col min="12033" max="12033" width="6" style="18" customWidth="1"/>
    <col min="12034" max="12034" width="18.42578125" style="18" customWidth="1"/>
    <col min="12035" max="12036" width="10" style="18" customWidth="1"/>
    <col min="12037" max="12037" width="15.85546875" style="18" customWidth="1"/>
    <col min="12038" max="12038" width="12.140625" style="18" customWidth="1"/>
    <col min="12039" max="12039" width="8.28515625" style="18" customWidth="1"/>
    <col min="12040" max="12040" width="8" style="18" customWidth="1"/>
    <col min="12041" max="12041" width="17.28515625" style="18" customWidth="1"/>
    <col min="12042" max="12042" width="19.28515625" style="18" customWidth="1"/>
    <col min="12043" max="12288" width="11.42578125" style="18"/>
    <col min="12289" max="12289" width="6" style="18" customWidth="1"/>
    <col min="12290" max="12290" width="18.42578125" style="18" customWidth="1"/>
    <col min="12291" max="12292" width="10" style="18" customWidth="1"/>
    <col min="12293" max="12293" width="15.85546875" style="18" customWidth="1"/>
    <col min="12294" max="12294" width="12.140625" style="18" customWidth="1"/>
    <col min="12295" max="12295" width="8.28515625" style="18" customWidth="1"/>
    <col min="12296" max="12296" width="8" style="18" customWidth="1"/>
    <col min="12297" max="12297" width="17.28515625" style="18" customWidth="1"/>
    <col min="12298" max="12298" width="19.28515625" style="18" customWidth="1"/>
    <col min="12299" max="12544" width="11.42578125" style="18"/>
    <col min="12545" max="12545" width="6" style="18" customWidth="1"/>
    <col min="12546" max="12546" width="18.42578125" style="18" customWidth="1"/>
    <col min="12547" max="12548" width="10" style="18" customWidth="1"/>
    <col min="12549" max="12549" width="15.85546875" style="18" customWidth="1"/>
    <col min="12550" max="12550" width="12.140625" style="18" customWidth="1"/>
    <col min="12551" max="12551" width="8.28515625" style="18" customWidth="1"/>
    <col min="12552" max="12552" width="8" style="18" customWidth="1"/>
    <col min="12553" max="12553" width="17.28515625" style="18" customWidth="1"/>
    <col min="12554" max="12554" width="19.28515625" style="18" customWidth="1"/>
    <col min="12555" max="12800" width="11.42578125" style="18"/>
    <col min="12801" max="12801" width="6" style="18" customWidth="1"/>
    <col min="12802" max="12802" width="18.42578125" style="18" customWidth="1"/>
    <col min="12803" max="12804" width="10" style="18" customWidth="1"/>
    <col min="12805" max="12805" width="15.85546875" style="18" customWidth="1"/>
    <col min="12806" max="12806" width="12.140625" style="18" customWidth="1"/>
    <col min="12807" max="12807" width="8.28515625" style="18" customWidth="1"/>
    <col min="12808" max="12808" width="8" style="18" customWidth="1"/>
    <col min="12809" max="12809" width="17.28515625" style="18" customWidth="1"/>
    <col min="12810" max="12810" width="19.28515625" style="18" customWidth="1"/>
    <col min="12811" max="13056" width="11.42578125" style="18"/>
    <col min="13057" max="13057" width="6" style="18" customWidth="1"/>
    <col min="13058" max="13058" width="18.42578125" style="18" customWidth="1"/>
    <col min="13059" max="13060" width="10" style="18" customWidth="1"/>
    <col min="13061" max="13061" width="15.85546875" style="18" customWidth="1"/>
    <col min="13062" max="13062" width="12.140625" style="18" customWidth="1"/>
    <col min="13063" max="13063" width="8.28515625" style="18" customWidth="1"/>
    <col min="13064" max="13064" width="8" style="18" customWidth="1"/>
    <col min="13065" max="13065" width="17.28515625" style="18" customWidth="1"/>
    <col min="13066" max="13066" width="19.28515625" style="18" customWidth="1"/>
    <col min="13067" max="13312" width="11.42578125" style="18"/>
    <col min="13313" max="13313" width="6" style="18" customWidth="1"/>
    <col min="13314" max="13314" width="18.42578125" style="18" customWidth="1"/>
    <col min="13315" max="13316" width="10" style="18" customWidth="1"/>
    <col min="13317" max="13317" width="15.85546875" style="18" customWidth="1"/>
    <col min="13318" max="13318" width="12.140625" style="18" customWidth="1"/>
    <col min="13319" max="13319" width="8.28515625" style="18" customWidth="1"/>
    <col min="13320" max="13320" width="8" style="18" customWidth="1"/>
    <col min="13321" max="13321" width="17.28515625" style="18" customWidth="1"/>
    <col min="13322" max="13322" width="19.28515625" style="18" customWidth="1"/>
    <col min="13323" max="13568" width="11.42578125" style="18"/>
    <col min="13569" max="13569" width="6" style="18" customWidth="1"/>
    <col min="13570" max="13570" width="18.42578125" style="18" customWidth="1"/>
    <col min="13571" max="13572" width="10" style="18" customWidth="1"/>
    <col min="13573" max="13573" width="15.85546875" style="18" customWidth="1"/>
    <col min="13574" max="13574" width="12.140625" style="18" customWidth="1"/>
    <col min="13575" max="13575" width="8.28515625" style="18" customWidth="1"/>
    <col min="13576" max="13576" width="8" style="18" customWidth="1"/>
    <col min="13577" max="13577" width="17.28515625" style="18" customWidth="1"/>
    <col min="13578" max="13578" width="19.28515625" style="18" customWidth="1"/>
    <col min="13579" max="13824" width="11.42578125" style="18"/>
    <col min="13825" max="13825" width="6" style="18" customWidth="1"/>
    <col min="13826" max="13826" width="18.42578125" style="18" customWidth="1"/>
    <col min="13827" max="13828" width="10" style="18" customWidth="1"/>
    <col min="13829" max="13829" width="15.85546875" style="18" customWidth="1"/>
    <col min="13830" max="13830" width="12.140625" style="18" customWidth="1"/>
    <col min="13831" max="13831" width="8.28515625" style="18" customWidth="1"/>
    <col min="13832" max="13832" width="8" style="18" customWidth="1"/>
    <col min="13833" max="13833" width="17.28515625" style="18" customWidth="1"/>
    <col min="13834" max="13834" width="19.28515625" style="18" customWidth="1"/>
    <col min="13835" max="14080" width="11.42578125" style="18"/>
    <col min="14081" max="14081" width="6" style="18" customWidth="1"/>
    <col min="14082" max="14082" width="18.42578125" style="18" customWidth="1"/>
    <col min="14083" max="14084" width="10" style="18" customWidth="1"/>
    <col min="14085" max="14085" width="15.85546875" style="18" customWidth="1"/>
    <col min="14086" max="14086" width="12.140625" style="18" customWidth="1"/>
    <col min="14087" max="14087" width="8.28515625" style="18" customWidth="1"/>
    <col min="14088" max="14088" width="8" style="18" customWidth="1"/>
    <col min="14089" max="14089" width="17.28515625" style="18" customWidth="1"/>
    <col min="14090" max="14090" width="19.28515625" style="18" customWidth="1"/>
    <col min="14091" max="14336" width="11.42578125" style="18"/>
    <col min="14337" max="14337" width="6" style="18" customWidth="1"/>
    <col min="14338" max="14338" width="18.42578125" style="18" customWidth="1"/>
    <col min="14339" max="14340" width="10" style="18" customWidth="1"/>
    <col min="14341" max="14341" width="15.85546875" style="18" customWidth="1"/>
    <col min="14342" max="14342" width="12.140625" style="18" customWidth="1"/>
    <col min="14343" max="14343" width="8.28515625" style="18" customWidth="1"/>
    <col min="14344" max="14344" width="8" style="18" customWidth="1"/>
    <col min="14345" max="14345" width="17.28515625" style="18" customWidth="1"/>
    <col min="14346" max="14346" width="19.28515625" style="18" customWidth="1"/>
    <col min="14347" max="14592" width="11.42578125" style="18"/>
    <col min="14593" max="14593" width="6" style="18" customWidth="1"/>
    <col min="14594" max="14594" width="18.42578125" style="18" customWidth="1"/>
    <col min="14595" max="14596" width="10" style="18" customWidth="1"/>
    <col min="14597" max="14597" width="15.85546875" style="18" customWidth="1"/>
    <col min="14598" max="14598" width="12.140625" style="18" customWidth="1"/>
    <col min="14599" max="14599" width="8.28515625" style="18" customWidth="1"/>
    <col min="14600" max="14600" width="8" style="18" customWidth="1"/>
    <col min="14601" max="14601" width="17.28515625" style="18" customWidth="1"/>
    <col min="14602" max="14602" width="19.28515625" style="18" customWidth="1"/>
    <col min="14603" max="14848" width="11.42578125" style="18"/>
    <col min="14849" max="14849" width="6" style="18" customWidth="1"/>
    <col min="14850" max="14850" width="18.42578125" style="18" customWidth="1"/>
    <col min="14851" max="14852" width="10" style="18" customWidth="1"/>
    <col min="14853" max="14853" width="15.85546875" style="18" customWidth="1"/>
    <col min="14854" max="14854" width="12.140625" style="18" customWidth="1"/>
    <col min="14855" max="14855" width="8.28515625" style="18" customWidth="1"/>
    <col min="14856" max="14856" width="8" style="18" customWidth="1"/>
    <col min="14857" max="14857" width="17.28515625" style="18" customWidth="1"/>
    <col min="14858" max="14858" width="19.28515625" style="18" customWidth="1"/>
    <col min="14859" max="15104" width="11.42578125" style="18"/>
    <col min="15105" max="15105" width="6" style="18" customWidth="1"/>
    <col min="15106" max="15106" width="18.42578125" style="18" customWidth="1"/>
    <col min="15107" max="15108" width="10" style="18" customWidth="1"/>
    <col min="15109" max="15109" width="15.85546875" style="18" customWidth="1"/>
    <col min="15110" max="15110" width="12.140625" style="18" customWidth="1"/>
    <col min="15111" max="15111" width="8.28515625" style="18" customWidth="1"/>
    <col min="15112" max="15112" width="8" style="18" customWidth="1"/>
    <col min="15113" max="15113" width="17.28515625" style="18" customWidth="1"/>
    <col min="15114" max="15114" width="19.28515625" style="18" customWidth="1"/>
    <col min="15115" max="15360" width="11.42578125" style="18"/>
    <col min="15361" max="15361" width="6" style="18" customWidth="1"/>
    <col min="15362" max="15362" width="18.42578125" style="18" customWidth="1"/>
    <col min="15363" max="15364" width="10" style="18" customWidth="1"/>
    <col min="15365" max="15365" width="15.85546875" style="18" customWidth="1"/>
    <col min="15366" max="15366" width="12.140625" style="18" customWidth="1"/>
    <col min="15367" max="15367" width="8.28515625" style="18" customWidth="1"/>
    <col min="15368" max="15368" width="8" style="18" customWidth="1"/>
    <col min="15369" max="15369" width="17.28515625" style="18" customWidth="1"/>
    <col min="15370" max="15370" width="19.28515625" style="18" customWidth="1"/>
    <col min="15371" max="15616" width="11.42578125" style="18"/>
    <col min="15617" max="15617" width="6" style="18" customWidth="1"/>
    <col min="15618" max="15618" width="18.42578125" style="18" customWidth="1"/>
    <col min="15619" max="15620" width="10" style="18" customWidth="1"/>
    <col min="15621" max="15621" width="15.85546875" style="18" customWidth="1"/>
    <col min="15622" max="15622" width="12.140625" style="18" customWidth="1"/>
    <col min="15623" max="15623" width="8.28515625" style="18" customWidth="1"/>
    <col min="15624" max="15624" width="8" style="18" customWidth="1"/>
    <col min="15625" max="15625" width="17.28515625" style="18" customWidth="1"/>
    <col min="15626" max="15626" width="19.28515625" style="18" customWidth="1"/>
    <col min="15627" max="15872" width="11.42578125" style="18"/>
    <col min="15873" max="15873" width="6" style="18" customWidth="1"/>
    <col min="15874" max="15874" width="18.42578125" style="18" customWidth="1"/>
    <col min="15875" max="15876" width="10" style="18" customWidth="1"/>
    <col min="15877" max="15877" width="15.85546875" style="18" customWidth="1"/>
    <col min="15878" max="15878" width="12.140625" style="18" customWidth="1"/>
    <col min="15879" max="15879" width="8.28515625" style="18" customWidth="1"/>
    <col min="15880" max="15880" width="8" style="18" customWidth="1"/>
    <col min="15881" max="15881" width="17.28515625" style="18" customWidth="1"/>
    <col min="15882" max="15882" width="19.28515625" style="18" customWidth="1"/>
    <col min="15883" max="16128" width="11.42578125" style="18"/>
    <col min="16129" max="16129" width="6" style="18" customWidth="1"/>
    <col min="16130" max="16130" width="18.42578125" style="18" customWidth="1"/>
    <col min="16131" max="16132" width="10" style="18" customWidth="1"/>
    <col min="16133" max="16133" width="15.85546875" style="18" customWidth="1"/>
    <col min="16134" max="16134" width="12.140625" style="18" customWidth="1"/>
    <col min="16135" max="16135" width="8.28515625" style="18" customWidth="1"/>
    <col min="16136" max="16136" width="8" style="18" customWidth="1"/>
    <col min="16137" max="16137" width="17.28515625" style="18" customWidth="1"/>
    <col min="16138" max="16138" width="19.28515625" style="18" customWidth="1"/>
    <col min="16139" max="16384" width="11.42578125" style="18"/>
  </cols>
  <sheetData>
    <row r="1" spans="1:15" ht="13.5" x14ac:dyDescent="0.25">
      <c r="A1" s="15" t="s">
        <v>33</v>
      </c>
      <c r="B1" s="15"/>
      <c r="C1" s="16"/>
      <c r="D1" s="16"/>
      <c r="E1" s="16"/>
      <c r="F1" s="16"/>
      <c r="G1" s="16"/>
      <c r="H1" s="16"/>
      <c r="I1" s="17"/>
      <c r="J1" s="17"/>
    </row>
    <row r="2" spans="1:15" ht="13.5" x14ac:dyDescent="0.25">
      <c r="A2" s="15"/>
      <c r="B2" s="15" t="s">
        <v>34</v>
      </c>
      <c r="C2" s="16" t="s">
        <v>35</v>
      </c>
      <c r="D2" s="16" t="s">
        <v>36</v>
      </c>
      <c r="E2" s="16" t="s">
        <v>37</v>
      </c>
      <c r="F2" s="16" t="s">
        <v>38</v>
      </c>
      <c r="G2" s="16" t="s">
        <v>39</v>
      </c>
      <c r="H2" s="16" t="s">
        <v>40</v>
      </c>
      <c r="I2" s="17" t="s">
        <v>41</v>
      </c>
      <c r="J2" s="17" t="s">
        <v>42</v>
      </c>
    </row>
    <row r="3" spans="1:15" ht="13.5" x14ac:dyDescent="0.25">
      <c r="A3" s="19" t="s">
        <v>43</v>
      </c>
      <c r="B3" s="19" t="s">
        <v>44</v>
      </c>
      <c r="C3" s="20"/>
      <c r="D3" s="20">
        <v>0</v>
      </c>
      <c r="E3" s="21">
        <v>133</v>
      </c>
      <c r="F3" s="22">
        <f t="shared" ref="F3:F8" si="0">G3/1000</f>
        <v>19952623149.688881</v>
      </c>
      <c r="G3" s="23">
        <f t="shared" ref="G3:G8" si="1">10^(E3/10)</f>
        <v>19952623149688.883</v>
      </c>
      <c r="H3" s="24">
        <v>50</v>
      </c>
      <c r="I3" s="23">
        <f t="shared" ref="I3:I8" si="2">1000*SQRT(G3/1000*H3)</f>
        <v>998814876.48334718</v>
      </c>
      <c r="J3" s="23">
        <f t="shared" ref="J3:J8" si="3">2*I3/SQRT(2)</f>
        <v>1412537544.6227572</v>
      </c>
      <c r="K3" s="20"/>
      <c r="L3" s="20"/>
      <c r="M3" s="20"/>
      <c r="N3" s="20"/>
      <c r="O3" s="20"/>
    </row>
    <row r="4" spans="1:15" ht="13.5" x14ac:dyDescent="0.25">
      <c r="A4" s="19" t="s">
        <v>45</v>
      </c>
      <c r="B4" s="19" t="s">
        <v>46</v>
      </c>
      <c r="C4" s="25">
        <v>-30</v>
      </c>
      <c r="D4" s="20">
        <f>D3+C4</f>
        <v>-30</v>
      </c>
      <c r="E4" s="20">
        <f t="shared" ref="E4:E11" si="4">E3+C4</f>
        <v>103</v>
      </c>
      <c r="F4" s="23">
        <f t="shared" si="0"/>
        <v>19952623.149688888</v>
      </c>
      <c r="G4" s="23">
        <f t="shared" si="1"/>
        <v>19952623149.688889</v>
      </c>
      <c r="H4" s="24">
        <v>50</v>
      </c>
      <c r="I4" s="23">
        <f t="shared" si="2"/>
        <v>31585299.705471285</v>
      </c>
      <c r="J4" s="23">
        <f t="shared" si="3"/>
        <v>44668359.215096414</v>
      </c>
      <c r="K4" s="20"/>
      <c r="L4" s="20"/>
      <c r="M4" s="20"/>
      <c r="N4" s="20"/>
      <c r="O4" s="20"/>
    </row>
    <row r="5" spans="1:15" ht="13.5" x14ac:dyDescent="0.25">
      <c r="A5" s="19" t="s">
        <v>47</v>
      </c>
      <c r="B5" s="26" t="s">
        <v>48</v>
      </c>
      <c r="C5" s="27">
        <f>C17+C18</f>
        <v>-79.025140934157662</v>
      </c>
      <c r="D5" s="20">
        <f>D4+C5</f>
        <v>-109.02514093415766</v>
      </c>
      <c r="E5" s="28">
        <f t="shared" si="4"/>
        <v>23.974859065842338</v>
      </c>
      <c r="F5" s="23">
        <f t="shared" si="0"/>
        <v>0.24973873444005609</v>
      </c>
      <c r="G5" s="23">
        <f t="shared" si="1"/>
        <v>249.73873444005611</v>
      </c>
      <c r="H5" s="24">
        <v>377</v>
      </c>
      <c r="I5" s="23">
        <f t="shared" si="2"/>
        <v>9703.1697338499198</v>
      </c>
      <c r="J5" s="23">
        <f t="shared" si="3"/>
        <v>13722.35423561869</v>
      </c>
      <c r="K5" s="20"/>
      <c r="L5" s="20"/>
      <c r="M5" s="20"/>
      <c r="N5" s="20"/>
      <c r="O5" s="20"/>
    </row>
    <row r="6" spans="1:15" ht="13.5" x14ac:dyDescent="0.25">
      <c r="A6" s="19" t="s">
        <v>49</v>
      </c>
      <c r="B6" s="19" t="s">
        <v>46</v>
      </c>
      <c r="C6" s="25">
        <v>-30</v>
      </c>
      <c r="D6" s="20">
        <f>D5+C6</f>
        <v>-139.02514093415766</v>
      </c>
      <c r="E6" s="20">
        <f t="shared" si="4"/>
        <v>-6.0251409341576618</v>
      </c>
      <c r="F6" s="23">
        <f t="shared" si="0"/>
        <v>2.4973873444005576E-4</v>
      </c>
      <c r="G6" s="23">
        <f t="shared" si="1"/>
        <v>0.24973873444005573</v>
      </c>
      <c r="H6" s="24">
        <v>50</v>
      </c>
      <c r="I6" s="23">
        <f t="shared" si="2"/>
        <v>111.7449628484559</v>
      </c>
      <c r="J6" s="23">
        <f t="shared" si="3"/>
        <v>158.03124198716395</v>
      </c>
      <c r="K6" s="20"/>
      <c r="L6" s="20"/>
      <c r="M6" s="20"/>
      <c r="N6" s="20"/>
      <c r="O6" s="20"/>
    </row>
    <row r="7" spans="1:15" ht="13.5" x14ac:dyDescent="0.25">
      <c r="A7" s="19"/>
      <c r="B7" s="19" t="s">
        <v>50</v>
      </c>
      <c r="C7" s="25">
        <v>0</v>
      </c>
      <c r="D7" s="20">
        <f>D6+C7</f>
        <v>-139.02514093415766</v>
      </c>
      <c r="E7" s="20">
        <f t="shared" si="4"/>
        <v>-6.0251409341576618</v>
      </c>
      <c r="F7" s="23">
        <f t="shared" si="0"/>
        <v>2.4973873444005576E-4</v>
      </c>
      <c r="G7" s="23">
        <f t="shared" si="1"/>
        <v>0.24973873444005573</v>
      </c>
      <c r="H7" s="24">
        <v>50</v>
      </c>
      <c r="I7" s="23">
        <f t="shared" si="2"/>
        <v>111.7449628484559</v>
      </c>
      <c r="J7" s="23">
        <f t="shared" si="3"/>
        <v>158.03124198716395</v>
      </c>
      <c r="K7" s="20"/>
      <c r="L7" s="20"/>
      <c r="M7" s="20"/>
      <c r="N7" s="20"/>
      <c r="O7" s="20"/>
    </row>
    <row r="8" spans="1:15" ht="13.5" x14ac:dyDescent="0.25">
      <c r="A8" s="19" t="s">
        <v>49</v>
      </c>
      <c r="B8" s="19" t="s">
        <v>51</v>
      </c>
      <c r="C8" s="25">
        <v>-10</v>
      </c>
      <c r="D8" s="20">
        <f>D7+C8</f>
        <v>-149.02514093415766</v>
      </c>
      <c r="E8" s="20">
        <f t="shared" si="4"/>
        <v>-16.025140934157662</v>
      </c>
      <c r="F8" s="23">
        <f t="shared" si="0"/>
        <v>2.4973873444005565E-5</v>
      </c>
      <c r="G8" s="23">
        <f t="shared" si="1"/>
        <v>2.4973873444005566E-2</v>
      </c>
      <c r="H8" s="24">
        <v>1000</v>
      </c>
      <c r="I8" s="23">
        <f t="shared" si="2"/>
        <v>158.03124198716392</v>
      </c>
      <c r="J8" s="23">
        <f t="shared" si="3"/>
        <v>223.48992569691171</v>
      </c>
      <c r="K8" s="20"/>
      <c r="L8" s="20"/>
      <c r="M8" s="20"/>
      <c r="N8" s="20"/>
      <c r="O8" s="20"/>
    </row>
    <row r="9" spans="1:15" ht="13.5" x14ac:dyDescent="0.25">
      <c r="A9" s="26" t="s">
        <v>52</v>
      </c>
      <c r="B9" s="26" t="s">
        <v>53</v>
      </c>
      <c r="C9" s="25">
        <v>80</v>
      </c>
      <c r="D9" s="29">
        <f>C9+D6</f>
        <v>-59.025140934157662</v>
      </c>
      <c r="E9" s="20">
        <f t="shared" si="4"/>
        <v>63.974859065842338</v>
      </c>
      <c r="F9" s="30" t="s">
        <v>54</v>
      </c>
      <c r="G9" s="23"/>
      <c r="H9" s="24"/>
      <c r="I9" s="20"/>
      <c r="J9" s="20"/>
      <c r="K9" s="20"/>
      <c r="L9" s="20"/>
      <c r="M9" s="20"/>
      <c r="N9" s="20"/>
      <c r="O9" s="20"/>
    </row>
    <row r="10" spans="1:15" ht="13.5" x14ac:dyDescent="0.25">
      <c r="A10" s="26"/>
      <c r="B10" s="26" t="s">
        <v>55</v>
      </c>
      <c r="C10" s="25">
        <v>-30</v>
      </c>
      <c r="D10" s="20">
        <f>D9+C10</f>
        <v>-89.025140934157662</v>
      </c>
      <c r="E10" s="20">
        <f t="shared" si="4"/>
        <v>33.974859065842338</v>
      </c>
      <c r="F10" s="30" t="s">
        <v>54</v>
      </c>
    </row>
    <row r="11" spans="1:15" ht="13.5" x14ac:dyDescent="0.25">
      <c r="A11" s="26"/>
      <c r="B11" s="31" t="s">
        <v>56</v>
      </c>
      <c r="C11" s="25">
        <v>-20</v>
      </c>
      <c r="D11" s="20">
        <f>D10+C11</f>
        <v>-109.02514093415766</v>
      </c>
      <c r="E11" s="20">
        <f t="shared" si="4"/>
        <v>13.974859065842338</v>
      </c>
      <c r="F11" s="30" t="s">
        <v>54</v>
      </c>
    </row>
    <row r="12" spans="1:15" ht="13.5" x14ac:dyDescent="0.25">
      <c r="A12" s="26"/>
      <c r="B12" s="26"/>
      <c r="C12" s="32"/>
      <c r="D12" s="32"/>
      <c r="E12" s="32"/>
      <c r="F12" s="32"/>
    </row>
    <row r="13" spans="1:15" ht="13.5" x14ac:dyDescent="0.25">
      <c r="A13" s="33"/>
      <c r="B13" s="34" t="s">
        <v>57</v>
      </c>
      <c r="C13" s="35"/>
      <c r="D13" s="35"/>
    </row>
    <row r="14" spans="1:15" ht="13.5" x14ac:dyDescent="0.25">
      <c r="A14" s="26" t="s">
        <v>58</v>
      </c>
      <c r="B14" s="36" t="s">
        <v>59</v>
      </c>
      <c r="C14" s="37">
        <v>1200</v>
      </c>
      <c r="D14" s="36" t="s">
        <v>60</v>
      </c>
      <c r="E14" s="26"/>
      <c r="F14" s="26"/>
    </row>
    <row r="15" spans="1:15" ht="13.5" x14ac:dyDescent="0.25">
      <c r="A15" s="26" t="s">
        <v>61</v>
      </c>
      <c r="B15" s="36" t="s">
        <v>62</v>
      </c>
      <c r="C15" s="38">
        <f>300000000/(C14*1000)</f>
        <v>250</v>
      </c>
      <c r="D15" s="36" t="s">
        <v>63</v>
      </c>
      <c r="E15" s="32"/>
      <c r="F15" s="32"/>
    </row>
    <row r="16" spans="1:15" ht="13.5" x14ac:dyDescent="0.25">
      <c r="A16" s="26" t="s">
        <v>64</v>
      </c>
      <c r="B16" s="36" t="s">
        <v>65</v>
      </c>
      <c r="C16" s="37">
        <v>100</v>
      </c>
      <c r="D16" s="36" t="s">
        <v>66</v>
      </c>
      <c r="E16" s="32"/>
      <c r="F16" s="32"/>
    </row>
    <row r="17" spans="1:6" ht="13.5" x14ac:dyDescent="0.25">
      <c r="A17" s="26" t="s">
        <v>67</v>
      </c>
      <c r="B17" s="36" t="s">
        <v>68</v>
      </c>
      <c r="C17" s="39">
        <f>-20*LOG10(4*3.1415*C16/(C15)*1000)</f>
        <v>-74.025140934157662</v>
      </c>
      <c r="D17" s="36" t="s">
        <v>5</v>
      </c>
      <c r="E17" s="32"/>
      <c r="F17" s="32"/>
    </row>
    <row r="18" spans="1:6" ht="13.5" x14ac:dyDescent="0.25">
      <c r="A18" s="26" t="s">
        <v>69</v>
      </c>
      <c r="B18" s="36" t="s">
        <v>70</v>
      </c>
      <c r="C18" s="37">
        <v>-5</v>
      </c>
      <c r="D18" s="36" t="s">
        <v>5</v>
      </c>
      <c r="E18" s="32"/>
      <c r="F18" s="32"/>
    </row>
    <row r="19" spans="1:6" ht="13.5" x14ac:dyDescent="0.25">
      <c r="A19" s="26"/>
      <c r="B19" s="36"/>
      <c r="C19" s="40"/>
      <c r="D19" s="36"/>
      <c r="E19" s="32"/>
      <c r="F19" s="32"/>
    </row>
    <row r="20" spans="1:6" s="46" customFormat="1" ht="13.5" x14ac:dyDescent="0.25">
      <c r="A20" s="41" t="s">
        <v>71</v>
      </c>
      <c r="B20" s="42"/>
      <c r="C20" s="43"/>
      <c r="D20" s="44"/>
      <c r="E20" s="45"/>
      <c r="F20" s="45"/>
    </row>
    <row r="21" spans="1:6" s="46" customFormat="1" ht="13.5" x14ac:dyDescent="0.25">
      <c r="A21" s="47" t="s">
        <v>72</v>
      </c>
      <c r="B21" s="47"/>
      <c r="C21" s="48"/>
      <c r="D21" s="45"/>
      <c r="E21" s="45"/>
      <c r="F21" s="36"/>
    </row>
    <row r="22" spans="1:6" ht="13.5" x14ac:dyDescent="0.25">
      <c r="A22" s="26"/>
      <c r="B22" s="26"/>
      <c r="C22" s="32"/>
      <c r="D22" s="32"/>
      <c r="E22" s="32"/>
      <c r="F22" s="32"/>
    </row>
    <row r="23" spans="1:6" ht="13.5" x14ac:dyDescent="0.25">
      <c r="A23" s="26" t="s">
        <v>73</v>
      </c>
      <c r="B23" s="26"/>
      <c r="C23" s="32"/>
      <c r="D23" s="32"/>
      <c r="E23" s="32"/>
      <c r="F23" s="32"/>
    </row>
    <row r="24" spans="1:6" ht="13.5" x14ac:dyDescent="0.25">
      <c r="A24" s="26" t="s">
        <v>74</v>
      </c>
      <c r="B24" s="26"/>
      <c r="C24" s="32"/>
      <c r="D24" s="32"/>
      <c r="E24" s="32"/>
      <c r="F24" s="32"/>
    </row>
    <row r="25" spans="1:6" ht="13.5" x14ac:dyDescent="0.25">
      <c r="A25" s="26" t="s">
        <v>75</v>
      </c>
      <c r="B25" s="26"/>
      <c r="C25" s="32"/>
      <c r="D25" s="32"/>
      <c r="E25" s="32"/>
      <c r="F25" s="32"/>
    </row>
    <row r="26" spans="1:6" ht="13.5" x14ac:dyDescent="0.25">
      <c r="A26" s="26" t="s">
        <v>76</v>
      </c>
      <c r="B26" s="26"/>
      <c r="C26" s="32"/>
      <c r="D26" s="32"/>
      <c r="E26" s="32"/>
      <c r="F26" s="32"/>
    </row>
    <row r="27" spans="1:6" x14ac:dyDescent="0.2">
      <c r="A27" s="18" t="s">
        <v>77</v>
      </c>
    </row>
    <row r="28" spans="1:6" ht="13.5" x14ac:dyDescent="0.25">
      <c r="A28" s="36"/>
      <c r="B28" s="36"/>
      <c r="C28" s="36"/>
      <c r="D28" s="36"/>
    </row>
    <row r="29" spans="1:6" ht="13.5" x14ac:dyDescent="0.25">
      <c r="A29" s="36"/>
      <c r="B29" s="36"/>
      <c r="C29" s="36"/>
      <c r="D29" s="36"/>
    </row>
  </sheetData>
  <hyperlinks>
    <hyperlink ref="I2" r:id="rId1"/>
    <hyperlink ref="J2" r:id="rId2"/>
    <hyperlink ref="B11" r:id="rId3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analisis-perdidas-ganancias</vt:lpstr>
      <vt:lpstr>analisis-enlace</vt:lpstr>
      <vt:lpstr>analisis-interferencia</vt:lpstr>
      <vt:lpstr>ensayos-capital-jackson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</dc:creator>
  <cp:lastModifiedBy>edu</cp:lastModifiedBy>
  <dcterms:created xsi:type="dcterms:W3CDTF">2014-05-21T11:43:10Z</dcterms:created>
  <dcterms:modified xsi:type="dcterms:W3CDTF">2014-06-01T10:47:02Z</dcterms:modified>
</cp:coreProperties>
</file>